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rahec.sharepoint.com/sites/Program/Shared Documents/HIT/FCC/01 - HCF/10 - FY2026 Documents and Tracker/Template Documents for FY2026/"/>
    </mc:Choice>
  </mc:AlternateContent>
  <xr:revisionPtr revIDLastSave="174" documentId="8_{76FBB9FE-4B54-4BE5-A93B-873D657F5D94}" xr6:coauthVersionLast="47" xr6:coauthVersionMax="47" xr10:uidLastSave="{DC0A06DC-17ED-4592-85FF-A8381B71F044}"/>
  <bookViews>
    <workbookView xWindow="-28920" yWindow="-120" windowWidth="29040" windowHeight="15720" xr2:uid="{00000000-000D-0000-FFFF-FFFF00000000}"/>
  </bookViews>
  <sheets>
    <sheet name="Instructions" sheetId="14" r:id="rId1"/>
    <sheet name="Pricing Format" sheetId="1" r:id="rId2"/>
    <sheet name="WCCHS" sheetId="9" state="hidden" r:id="rId3"/>
    <sheet name="24 Mth" sheetId="11" state="hidden" r:id="rId4"/>
    <sheet name="12 Mth" sheetId="13" state="hidden" r:id="rId5"/>
  </sheets>
  <definedNames>
    <definedName name="_xlnm.Print_Area" localSheetId="4">'12 Mth'!$A$1:$O$43</definedName>
    <definedName name="_xlnm.Print_Area" localSheetId="3">'24 Mth'!$A$1:$O$36</definedName>
    <definedName name="_xlnm.Print_Area" localSheetId="1">'Pricing Format'!$A$1:$E$36</definedName>
    <definedName name="_xlnm.Print_Area" localSheetId="2">WCCHS!$A$1:$M$33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1" l="1"/>
  <c r="J12" i="11"/>
  <c r="K12" i="11"/>
  <c r="L12" i="11"/>
  <c r="M12" i="11"/>
  <c r="F18" i="11"/>
  <c r="J18" i="11"/>
  <c r="F19" i="11"/>
  <c r="J19" i="11"/>
  <c r="F24" i="11"/>
  <c r="J24" i="11"/>
  <c r="K24" i="11"/>
  <c r="F28" i="11"/>
  <c r="J28" i="11"/>
  <c r="K28" i="11"/>
  <c r="L28" i="11"/>
  <c r="M28" i="11"/>
  <c r="F33" i="11"/>
  <c r="J33" i="11"/>
  <c r="F34" i="11"/>
  <c r="J34" i="11"/>
  <c r="K19" i="11"/>
  <c r="K18" i="11"/>
  <c r="O18" i="11"/>
  <c r="K34" i="11"/>
  <c r="O34" i="11"/>
  <c r="K33" i="11"/>
  <c r="H33" i="11"/>
  <c r="O19" i="11"/>
  <c r="L19" i="11"/>
  <c r="M19" i="11"/>
  <c r="H19" i="11"/>
  <c r="O24" i="11"/>
  <c r="L24" i="11"/>
  <c r="M24" i="11"/>
  <c r="H24" i="11"/>
  <c r="H18" i="11"/>
  <c r="L18" i="11"/>
  <c r="M18" i="11"/>
  <c r="L33" i="11"/>
  <c r="M33" i="11"/>
  <c r="O12" i="11"/>
  <c r="H28" i="11"/>
  <c r="H12" i="11"/>
  <c r="O28" i="11"/>
  <c r="O33" i="11"/>
  <c r="J12" i="13"/>
  <c r="F12" i="13"/>
  <c r="K12" i="13"/>
  <c r="O12" i="13"/>
  <c r="F18" i="13"/>
  <c r="J18" i="13"/>
  <c r="K18" i="13"/>
  <c r="L18" i="13"/>
  <c r="M18" i="13"/>
  <c r="F19" i="13"/>
  <c r="J19" i="13"/>
  <c r="J24" i="13"/>
  <c r="F24" i="13"/>
  <c r="F28" i="13"/>
  <c r="J28" i="13"/>
  <c r="F32" i="13"/>
  <c r="J32" i="13"/>
  <c r="K19" i="13"/>
  <c r="L12" i="13"/>
  <c r="M12" i="13"/>
  <c r="H12" i="13"/>
  <c r="K24" i="13"/>
  <c r="O24" i="13"/>
  <c r="H19" i="13"/>
  <c r="O19" i="13"/>
  <c r="L19" i="13"/>
  <c r="M19" i="13"/>
  <c r="O18" i="13"/>
  <c r="H18" i="13"/>
  <c r="K28" i="13"/>
  <c r="L28" i="13"/>
  <c r="M28" i="13"/>
  <c r="K32" i="13"/>
  <c r="O32" i="13"/>
  <c r="H24" i="13"/>
  <c r="O28" i="13"/>
  <c r="H28" i="13"/>
  <c r="H32" i="13"/>
  <c r="L24" i="13"/>
  <c r="M24" i="13"/>
  <c r="L32" i="13"/>
  <c r="M32" i="13"/>
  <c r="J41" i="13"/>
  <c r="F41" i="13"/>
  <c r="K41" i="13"/>
  <c r="O41" i="13"/>
  <c r="J35" i="13"/>
  <c r="F35" i="13"/>
  <c r="J40" i="13"/>
  <c r="K35" i="13"/>
  <c r="O35" i="13"/>
  <c r="F40" i="13"/>
  <c r="K40" i="13"/>
  <c r="H40" i="13"/>
  <c r="L35" i="13"/>
  <c r="M35" i="13"/>
  <c r="H35" i="13"/>
  <c r="L40" i="13"/>
  <c r="M40" i="13"/>
  <c r="O40" i="13"/>
  <c r="J33" i="9"/>
  <c r="F33" i="9"/>
  <c r="J32" i="9"/>
  <c r="J31" i="9"/>
  <c r="J27" i="9"/>
  <c r="J26" i="9"/>
  <c r="F26" i="9"/>
  <c r="J25" i="9"/>
  <c r="J24" i="9"/>
  <c r="J23" i="9"/>
  <c r="J19" i="9"/>
  <c r="F19" i="9"/>
  <c r="K19" i="9"/>
  <c r="J18" i="9"/>
  <c r="F18" i="9"/>
  <c r="J17" i="9"/>
  <c r="F17" i="9"/>
  <c r="K17" i="9"/>
  <c r="J11" i="9"/>
  <c r="F11" i="9"/>
  <c r="K33" i="9"/>
  <c r="K26" i="9"/>
  <c r="H26" i="9"/>
  <c r="K18" i="9"/>
  <c r="H18" i="9"/>
  <c r="K11" i="9"/>
  <c r="H11" i="9"/>
  <c r="H17" i="9"/>
  <c r="L17" i="9"/>
  <c r="M17" i="9"/>
  <c r="H19" i="9"/>
  <c r="L19" i="9"/>
  <c r="M19" i="9"/>
  <c r="H33" i="9"/>
  <c r="L33" i="9"/>
  <c r="M33" i="9"/>
  <c r="L18" i="9"/>
  <c r="M18" i="9"/>
  <c r="F25" i="9"/>
  <c r="K25" i="9"/>
  <c r="H25" i="9"/>
  <c r="F32" i="9"/>
  <c r="K32" i="9"/>
  <c r="H32" i="9"/>
  <c r="F24" i="9"/>
  <c r="K24" i="9"/>
  <c r="H24" i="9"/>
  <c r="F31" i="9"/>
  <c r="K31" i="9"/>
  <c r="H31" i="9"/>
  <c r="F23" i="9"/>
  <c r="K23" i="9"/>
  <c r="H23" i="9"/>
  <c r="F27" i="9"/>
  <c r="K27" i="9"/>
  <c r="H27" i="9"/>
  <c r="L32" i="9"/>
  <c r="M32" i="9"/>
  <c r="L11" i="9"/>
  <c r="M11" i="9"/>
  <c r="L26" i="9"/>
  <c r="M26" i="9"/>
  <c r="L25" i="9"/>
  <c r="M25" i="9"/>
  <c r="L24" i="9"/>
  <c r="M24" i="9"/>
  <c r="L27" i="9"/>
  <c r="M27" i="9"/>
  <c r="L31" i="9"/>
  <c r="M31" i="9"/>
  <c r="L23" i="9"/>
  <c r="M23" i="9"/>
</calcChain>
</file>

<file path=xl/sharedStrings.xml><?xml version="1.0" encoding="utf-8"?>
<sst xmlns="http://schemas.openxmlformats.org/spreadsheetml/2006/main" count="361" uniqueCount="80">
  <si>
    <t>Example - Use the Pricing Format Sheet to submit pricing</t>
  </si>
  <si>
    <t>1. Use the RFP locations list to copy locations that you are bidding on into the pricing format tab.  Please insure that you have included all information that was included in the RFP locations list.  The header for the locations list and the pricing format should match and be in the same order.  If the name of your individual product differs from what was requested please feel free to change the name of the product in the circuit type column.  We ask that you call out that product name change in the comments section.</t>
  </si>
  <si>
    <t>RFP</t>
  </si>
  <si>
    <t>Group</t>
  </si>
  <si>
    <t>HCP A</t>
  </si>
  <si>
    <t>Facility A Name</t>
  </si>
  <si>
    <t>Address A</t>
  </si>
  <si>
    <t>HCP Z</t>
  </si>
  <si>
    <t xml:space="preserve">Facility Z Name </t>
  </si>
  <si>
    <t>Address Z</t>
  </si>
  <si>
    <t>Circuit Type (or equivalent)</t>
  </si>
  <si>
    <t xml:space="preserve"> Minimum Band-width (Mbps) </t>
  </si>
  <si>
    <t>Additional Needs</t>
  </si>
  <si>
    <t>Term</t>
  </si>
  <si>
    <t>One Time Installation Cost</t>
  </si>
  <si>
    <t>MRC</t>
  </si>
  <si>
    <t>Comments</t>
  </si>
  <si>
    <t>RFP FY2024-00</t>
  </si>
  <si>
    <t>HCP Group</t>
  </si>
  <si>
    <t>A site name</t>
  </si>
  <si>
    <t>123 Street Dr, Town NY 12345</t>
  </si>
  <si>
    <t>Fiber Internet Access</t>
  </si>
  <si>
    <t>Product name different from RFP locations list</t>
  </si>
  <si>
    <t>B site name</t>
  </si>
  <si>
    <t>321 Street Rd, Village NY 54321</t>
  </si>
  <si>
    <t>Dark Fiber</t>
  </si>
  <si>
    <t>N/A</t>
  </si>
  <si>
    <t>2. For each circuit that you are bidding on fill in the appropriate information under the yellow highlighted columns.</t>
  </si>
  <si>
    <t>xxx.xx</t>
  </si>
  <si>
    <t>Term (months)</t>
  </si>
  <si>
    <t>Proposal for:</t>
  </si>
  <si>
    <t>Wyoming County Community Health System</t>
  </si>
  <si>
    <t>Current Services:</t>
  </si>
  <si>
    <t>Bandwidth (Mb)</t>
  </si>
  <si>
    <t>Type</t>
  </si>
  <si>
    <t>One-time NRC</t>
  </si>
  <si>
    <t>Pre-Subsidy MRC</t>
  </si>
  <si>
    <t>Facility's 20% MRC</t>
  </si>
  <si>
    <t>1st Year Annual Cost</t>
  </si>
  <si>
    <r>
      <rPr>
        <sz val="11"/>
        <color theme="1"/>
        <rFont val="Calibri"/>
        <family val="2"/>
        <scheme val="minor"/>
      </rPr>
      <t xml:space="preserve">Monthly </t>
    </r>
    <r>
      <rPr>
        <b/>
        <sz val="11"/>
        <color theme="1"/>
        <rFont val="Calibri"/>
        <family val="2"/>
        <scheme val="minor"/>
      </rPr>
      <t>Admin Fee</t>
    </r>
  </si>
  <si>
    <r>
      <rPr>
        <sz val="11"/>
        <color theme="1"/>
        <rFont val="Calibri"/>
        <family val="2"/>
        <scheme val="minor"/>
      </rPr>
      <t xml:space="preserve">Monthly </t>
    </r>
    <r>
      <rPr>
        <b/>
        <sz val="11"/>
        <color theme="1"/>
        <rFont val="Calibri"/>
        <family val="2"/>
        <scheme val="minor"/>
      </rPr>
      <t xml:space="preserve">Cost </t>
    </r>
    <r>
      <rPr>
        <sz val="11"/>
        <color theme="1"/>
        <rFont val="Calibri"/>
        <family val="2"/>
        <scheme val="minor"/>
      </rPr>
      <t>with Admin Fee</t>
    </r>
  </si>
  <si>
    <r>
      <rPr>
        <sz val="11"/>
        <color theme="1"/>
        <rFont val="Calibri"/>
        <family val="2"/>
        <scheme val="minor"/>
      </rPr>
      <t xml:space="preserve">Monthly </t>
    </r>
    <r>
      <rPr>
        <b/>
        <sz val="11"/>
        <color theme="1"/>
        <rFont val="Calibri"/>
        <family val="2"/>
        <scheme val="minor"/>
      </rPr>
      <t>Savings</t>
    </r>
  </si>
  <si>
    <t>Savings</t>
  </si>
  <si>
    <t>Vendor Proposals:</t>
  </si>
  <si>
    <t>WINDSTREAM</t>
  </si>
  <si>
    <t>After NRC</t>
  </si>
  <si>
    <t>Facility's 35% MRC</t>
  </si>
  <si>
    <t>MPLS</t>
  </si>
  <si>
    <t>TIME WARNER CABLE</t>
  </si>
  <si>
    <t>LIGHTOWER</t>
  </si>
  <si>
    <t>Term:</t>
  </si>
  <si>
    <t xml:space="preserve">Jones Memorial Hospital </t>
  </si>
  <si>
    <t>Months</t>
  </si>
  <si>
    <t>24-Month Vendor Proposals:</t>
  </si>
  <si>
    <t xml:space="preserve">WINDSTREAM </t>
  </si>
  <si>
    <t>With NRC + Admin Fee</t>
  </si>
  <si>
    <r>
      <rPr>
        <sz val="11"/>
        <color theme="1"/>
        <rFont val="Calibri"/>
        <family val="2"/>
        <scheme val="minor"/>
      </rPr>
      <t xml:space="preserve">Monthly     </t>
    </r>
    <r>
      <rPr>
        <b/>
        <sz val="11"/>
        <color theme="1"/>
        <rFont val="Calibri"/>
        <family val="2"/>
        <scheme val="minor"/>
      </rPr>
      <t>% Savings</t>
    </r>
  </si>
  <si>
    <t>Total 24-Month Costs</t>
  </si>
  <si>
    <t>MPLS/VPN</t>
  </si>
  <si>
    <t>*Cost to each endpoint</t>
  </si>
  <si>
    <t>*Will not install until funding approved</t>
  </si>
  <si>
    <t xml:space="preserve">SPECTRUM </t>
  </si>
  <si>
    <t>EVPL</t>
  </si>
  <si>
    <t>ELAN</t>
  </si>
  <si>
    <t>*Cost to each endpoint minus the "hub"</t>
  </si>
  <si>
    <t xml:space="preserve">DFT </t>
  </si>
  <si>
    <t xml:space="preserve">Metro E </t>
  </si>
  <si>
    <t>EMPIRE</t>
  </si>
  <si>
    <t>*Cost to circuit as a whole</t>
  </si>
  <si>
    <t xml:space="preserve">PRESIDIO </t>
  </si>
  <si>
    <t>MS</t>
  </si>
  <si>
    <t>*Cost to each endpoint minus the hub</t>
  </si>
  <si>
    <t xml:space="preserve">*MS - Managed Services (Optional) </t>
  </si>
  <si>
    <t>12-Month Vendor Proposals:</t>
  </si>
  <si>
    <t>Total 12-Month Costs</t>
  </si>
  <si>
    <t>Total 36-Month Costs</t>
  </si>
  <si>
    <t>FRONTIER (NRC Broken Out)</t>
  </si>
  <si>
    <t>FRONTIER (NRC Blended Price)</t>
  </si>
  <si>
    <t>Current Funding End</t>
  </si>
  <si>
    <t>Managed Router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</si>
</sst>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u/>
      <sz val="12"/>
      <color theme="1"/>
      <name val="Calibri"/>
      <family val="2"/>
      <scheme val="minor"/>
    </font>
    <font>
      <sz val="12"/>
      <color theme="1"/>
      <name val="Calibri"/>
      <family val="2"/>
      <scheme val="minor"/>
    </font>
    <font>
      <b/>
      <i/>
      <sz val="16"/>
      <color theme="1"/>
      <name val="Calibri"/>
      <family val="2"/>
      <scheme val="minor"/>
    </font>
    <font>
      <b/>
      <sz val="11"/>
      <color theme="0"/>
      <name val="Calibri"/>
      <family val="2"/>
      <scheme val="minor"/>
    </font>
    <font>
      <b/>
      <sz val="12"/>
      <color theme="0"/>
      <name val="Calibri"/>
      <family val="2"/>
      <scheme val="minor"/>
    </font>
    <font>
      <b/>
      <sz val="11"/>
      <name val="Calibri"/>
      <family val="2"/>
      <scheme val="minor"/>
    </font>
    <font>
      <b/>
      <sz val="12"/>
      <name val="Calibri"/>
      <family val="2"/>
      <scheme val="minor"/>
    </font>
    <font>
      <b/>
      <sz val="16"/>
      <name val="Calibri"/>
      <family val="2"/>
      <scheme val="minor"/>
    </font>
    <font>
      <sz val="10"/>
      <color rgb="FF000000"/>
      <name val="Calibri"/>
      <family val="2"/>
      <scheme val="minor"/>
    </font>
    <font>
      <b/>
      <sz val="18"/>
      <color theme="1"/>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2" tint="-9.9978637043366805E-2"/>
        <bgColor indexed="64"/>
      </patternFill>
    </fill>
    <fill>
      <patternFill patternType="solid">
        <fgColor rgb="FFA5A5A5"/>
      </patternFill>
    </fill>
    <fill>
      <patternFill patternType="solid">
        <fgColor theme="6" tint="0.59999389629810485"/>
        <bgColor indexed="64"/>
      </patternFill>
    </fill>
    <fill>
      <patternFill patternType="solid">
        <fgColor rgb="FF0070C0"/>
        <bgColor indexed="64"/>
      </patternFill>
    </fill>
    <fill>
      <patternFill patternType="solid">
        <fgColor rgb="FFA3FE00"/>
        <bgColor indexed="64"/>
      </patternFill>
    </fill>
    <fill>
      <patternFill patternType="solid">
        <fgColor rgb="FFE22000"/>
        <bgColor indexed="64"/>
      </patternFill>
    </fill>
    <fill>
      <patternFill patternType="solid">
        <fgColor rgb="FFFFBD1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rgb="FFBFBFBF"/>
        <bgColor rgb="FF000000"/>
      </patternFill>
    </fill>
    <fill>
      <patternFill patternType="solid">
        <fgColor rgb="FFFFFF00"/>
        <bgColor rgb="FF000000"/>
      </patternFill>
    </fill>
    <fill>
      <patternFill patternType="solid">
        <fgColor rgb="FF92D050"/>
        <bgColor rgb="FF000000"/>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theme="0" tint="-0.499984740745262"/>
      </right>
      <top/>
      <bottom/>
      <diagonal/>
    </border>
    <border>
      <left/>
      <right/>
      <top style="thin">
        <color indexed="64"/>
      </top>
      <bottom style="thin">
        <color theme="0" tint="-0.499984740745262"/>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diagonal/>
    </border>
    <border>
      <left style="double">
        <color rgb="FF3F3F3F"/>
      </left>
      <right style="double">
        <color rgb="FF3F3F3F"/>
      </right>
      <top style="double">
        <color rgb="FF3F3F3F"/>
      </top>
      <bottom style="double">
        <color rgb="FF3F3F3F"/>
      </bottom>
      <diagonal/>
    </border>
    <border>
      <left style="thin">
        <color theme="0" tint="-0.499984740745262"/>
      </left>
      <right style="thin">
        <color theme="1" tint="0.499984740745262"/>
      </right>
      <top style="thin">
        <color theme="0" tint="-0.499984740745262"/>
      </top>
      <bottom style="thin">
        <color indexed="64"/>
      </bottom>
      <diagonal/>
    </border>
    <border>
      <left style="thin">
        <color indexed="64"/>
      </left>
      <right/>
      <top/>
      <bottom style="thin">
        <color indexed="64"/>
      </bottom>
      <diagonal/>
    </border>
    <border>
      <left/>
      <right style="thin">
        <color theme="0" tint="-0.499984740745262"/>
      </right>
      <top style="thin">
        <color theme="0" tint="-0.499984740745262"/>
      </top>
      <bottom/>
      <diagonal/>
    </border>
    <border>
      <left style="thin">
        <color theme="1" tint="0.499984740745262"/>
      </left>
      <right style="thin">
        <color theme="0" tint="-0.499984740745262"/>
      </right>
      <top/>
      <bottom/>
      <diagonal/>
    </border>
    <border>
      <left/>
      <right style="thin">
        <color theme="1" tint="0.499984740745262"/>
      </right>
      <top style="thin">
        <color theme="0" tint="-0.499984740745262"/>
      </top>
      <bottom style="thin">
        <color indexed="64"/>
      </bottom>
      <diagonal/>
    </border>
    <border>
      <left style="thin">
        <color theme="0" tint="-0.499984740745262"/>
      </left>
      <right/>
      <top/>
      <bottom style="thin">
        <color indexed="64"/>
      </bottom>
      <diagonal/>
    </border>
    <border>
      <left/>
      <right style="thin">
        <color theme="1" tint="0.499984740745262"/>
      </right>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4" borderId="14" applyNumberFormat="0" applyAlignment="0" applyProtection="0"/>
  </cellStyleXfs>
  <cellXfs count="119">
    <xf numFmtId="0" fontId="0" fillId="0" borderId="0" xfId="0"/>
    <xf numFmtId="0" fontId="0" fillId="0" borderId="2" xfId="0" applyBorder="1"/>
    <xf numFmtId="44" fontId="0" fillId="0" borderId="2" xfId="1" applyFont="1" applyBorder="1"/>
    <xf numFmtId="0" fontId="2" fillId="0" borderId="0" xfId="0" applyFont="1"/>
    <xf numFmtId="0" fontId="0" fillId="0" borderId="0" xfId="0" applyAlignment="1">
      <alignment horizontal="center"/>
    </xf>
    <xf numFmtId="0" fontId="2" fillId="0" borderId="0" xfId="0" applyFont="1" applyAlignment="1">
      <alignment horizontal="center"/>
    </xf>
    <xf numFmtId="0" fontId="4" fillId="0" borderId="0" xfId="0" applyFont="1"/>
    <xf numFmtId="0" fontId="0" fillId="2" borderId="2" xfId="0" applyFill="1" applyBorder="1"/>
    <xf numFmtId="44" fontId="0" fillId="2" borderId="2" xfId="1" applyFont="1" applyFill="1" applyBorder="1"/>
    <xf numFmtId="9" fontId="0" fillId="2" borderId="2" xfId="2" applyFont="1" applyFill="1" applyBorder="1" applyAlignment="1">
      <alignment horizontal="center"/>
    </xf>
    <xf numFmtId="44" fontId="0" fillId="0" borderId="2" xfId="1" applyFont="1" applyFill="1" applyBorder="1"/>
    <xf numFmtId="0" fontId="5" fillId="0" borderId="0" xfId="0" applyFont="1" applyAlignment="1">
      <alignment horizontal="left"/>
    </xf>
    <xf numFmtId="44" fontId="0" fillId="0" borderId="0" xfId="1" applyFont="1" applyFill="1" applyBorder="1"/>
    <xf numFmtId="9" fontId="0" fillId="0" borderId="0" xfId="2" applyFont="1" applyFill="1" applyBorder="1" applyAlignment="1">
      <alignment horizontal="center"/>
    </xf>
    <xf numFmtId="0" fontId="2" fillId="0" borderId="4" xfId="0" applyFont="1" applyBorder="1" applyAlignment="1">
      <alignment horizontal="center" wrapText="1"/>
    </xf>
    <xf numFmtId="0" fontId="6" fillId="0" borderId="1" xfId="0" applyFont="1" applyBorder="1"/>
    <xf numFmtId="9" fontId="0" fillId="0" borderId="2" xfId="2" applyFont="1" applyFill="1" applyBorder="1" applyAlignment="1">
      <alignment horizontal="center"/>
    </xf>
    <xf numFmtId="0" fontId="6" fillId="0" borderId="0" xfId="0" applyFont="1"/>
    <xf numFmtId="0" fontId="2" fillId="0" borderId="5" xfId="0" applyFont="1" applyBorder="1" applyAlignment="1">
      <alignment horizontal="center" wrapText="1"/>
    </xf>
    <xf numFmtId="44" fontId="0" fillId="0" borderId="5" xfId="1" applyFont="1" applyFill="1" applyBorder="1"/>
    <xf numFmtId="0" fontId="2" fillId="0" borderId="6" xfId="0" applyFont="1" applyBorder="1" applyAlignment="1">
      <alignment horizontal="center" wrapText="1"/>
    </xf>
    <xf numFmtId="44" fontId="0" fillId="0" borderId="6" xfId="1" applyFont="1" applyFill="1" applyBorder="1"/>
    <xf numFmtId="44" fontId="0" fillId="0" borderId="3" xfId="1" applyFont="1" applyFill="1" applyBorder="1"/>
    <xf numFmtId="0" fontId="3" fillId="0" borderId="0" xfId="0" applyFont="1" applyAlignment="1">
      <alignment horizontal="center"/>
    </xf>
    <xf numFmtId="0" fontId="2" fillId="3" borderId="2" xfId="0" applyFont="1" applyFill="1" applyBorder="1" applyAlignment="1">
      <alignment horizontal="center" wrapText="1"/>
    </xf>
    <xf numFmtId="0" fontId="3" fillId="0" borderId="7" xfId="0" applyFont="1" applyBorder="1" applyAlignment="1">
      <alignment horizontal="center"/>
    </xf>
    <xf numFmtId="0" fontId="2" fillId="0" borderId="8" xfId="0" applyFont="1" applyBorder="1"/>
    <xf numFmtId="0" fontId="2" fillId="0" borderId="7" xfId="0" applyFont="1" applyBorder="1"/>
    <xf numFmtId="0" fontId="2" fillId="0" borderId="13" xfId="0" applyFont="1" applyBorder="1"/>
    <xf numFmtId="0" fontId="2" fillId="0" borderId="12" xfId="0" applyFont="1" applyBorder="1"/>
    <xf numFmtId="0" fontId="3" fillId="0" borderId="0" xfId="0" applyFont="1"/>
    <xf numFmtId="0" fontId="2" fillId="0" borderId="4" xfId="0" applyFont="1" applyBorder="1" applyAlignment="1">
      <alignment horizontal="center" vertical="center" wrapText="1"/>
    </xf>
    <xf numFmtId="0" fontId="4" fillId="0" borderId="0" xfId="0" applyFont="1" applyAlignment="1">
      <alignment horizontal="center"/>
    </xf>
    <xf numFmtId="0" fontId="6" fillId="0" borderId="1" xfId="0" applyFont="1" applyBorder="1"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5" borderId="2" xfId="0" applyFill="1" applyBorder="1"/>
    <xf numFmtId="0" fontId="0" fillId="5" borderId="2" xfId="0" applyFill="1" applyBorder="1" applyAlignment="1">
      <alignment horizontal="center"/>
    </xf>
    <xf numFmtId="44" fontId="0" fillId="5" borderId="2" xfId="1" applyFont="1" applyFill="1" applyBorder="1"/>
    <xf numFmtId="44" fontId="0" fillId="5" borderId="3" xfId="1" applyFont="1" applyFill="1" applyBorder="1"/>
    <xf numFmtId="9" fontId="0" fillId="5" borderId="2" xfId="2" applyFont="1" applyFill="1" applyBorder="1" applyAlignment="1">
      <alignment horizontal="center"/>
    </xf>
    <xf numFmtId="44" fontId="0" fillId="5" borderId="5" xfId="1" applyFont="1" applyFill="1" applyBorder="1"/>
    <xf numFmtId="164" fontId="0" fillId="0" borderId="0" xfId="1" applyNumberFormat="1" applyFont="1"/>
    <xf numFmtId="164" fontId="2" fillId="0" borderId="0" xfId="1" applyNumberFormat="1" applyFont="1"/>
    <xf numFmtId="164" fontId="2" fillId="0" borderId="15" xfId="1" applyNumberFormat="1" applyFont="1" applyBorder="1" applyAlignment="1">
      <alignment horizontal="center"/>
    </xf>
    <xf numFmtId="164" fontId="2" fillId="0" borderId="5" xfId="1" applyNumberFormat="1" applyFont="1" applyFill="1" applyBorder="1" applyAlignment="1">
      <alignment horizontal="center" wrapText="1"/>
    </xf>
    <xf numFmtId="164" fontId="0" fillId="5" borderId="2" xfId="1" applyNumberFormat="1" applyFont="1" applyFill="1" applyBorder="1"/>
    <xf numFmtId="0" fontId="2" fillId="0" borderId="16" xfId="0" applyFont="1" applyBorder="1" applyAlignment="1">
      <alignment horizontal="center" wrapText="1"/>
    </xf>
    <xf numFmtId="0" fontId="10" fillId="10" borderId="2" xfId="3" applyFont="1" applyFill="1" applyBorder="1" applyAlignment="1">
      <alignment horizontal="center" wrapText="1"/>
    </xf>
    <xf numFmtId="0" fontId="3" fillId="0" borderId="18" xfId="0" applyFont="1" applyBorder="1" applyAlignment="1">
      <alignment horizontal="center"/>
    </xf>
    <xf numFmtId="0" fontId="10" fillId="11" borderId="2" xfId="3" applyFont="1" applyFill="1" applyBorder="1" applyAlignment="1">
      <alignment horizontal="center" wrapText="1"/>
    </xf>
    <xf numFmtId="0" fontId="2" fillId="10" borderId="2" xfId="0" applyFont="1" applyFill="1" applyBorder="1" applyAlignment="1">
      <alignment horizontal="center" wrapText="1"/>
    </xf>
    <xf numFmtId="0" fontId="4" fillId="0" borderId="0" xfId="0" applyFont="1" applyAlignment="1">
      <alignment horizontal="right"/>
    </xf>
    <xf numFmtId="44" fontId="1" fillId="0" borderId="6" xfId="1" applyFont="1" applyFill="1" applyBorder="1"/>
    <xf numFmtId="44" fontId="1" fillId="0" borderId="5" xfId="1" applyFont="1" applyFill="1" applyBorder="1"/>
    <xf numFmtId="44" fontId="1" fillId="5" borderId="2" xfId="1" applyFont="1" applyFill="1" applyBorder="1"/>
    <xf numFmtId="44" fontId="1" fillId="5" borderId="5" xfId="1" applyFont="1" applyFill="1" applyBorder="1"/>
    <xf numFmtId="9" fontId="1" fillId="5" borderId="2" xfId="2" applyFont="1" applyFill="1" applyBorder="1" applyAlignment="1">
      <alignment horizontal="center"/>
    </xf>
    <xf numFmtId="44" fontId="0" fillId="5" borderId="22" xfId="1" applyFont="1" applyFill="1" applyBorder="1"/>
    <xf numFmtId="9" fontId="0" fillId="5" borderId="22" xfId="2" applyFont="1" applyFill="1" applyBorder="1" applyAlignment="1">
      <alignment horizontal="center"/>
    </xf>
    <xf numFmtId="44" fontId="1" fillId="0" borderId="0" xfId="1" applyFont="1" applyFill="1" applyBorder="1"/>
    <xf numFmtId="44" fontId="1" fillId="5" borderId="0" xfId="1" applyFont="1" applyFill="1" applyBorder="1"/>
    <xf numFmtId="9" fontId="1" fillId="5" borderId="0" xfId="2" applyFont="1" applyFill="1" applyBorder="1" applyAlignment="1">
      <alignment horizontal="center"/>
    </xf>
    <xf numFmtId="9" fontId="1" fillId="0" borderId="0" xfId="2" applyFont="1" applyFill="1" applyBorder="1" applyAlignment="1">
      <alignment horizontal="center"/>
    </xf>
    <xf numFmtId="164" fontId="1" fillId="0" borderId="0" xfId="1" applyNumberFormat="1" applyFont="1" applyFill="1" applyBorder="1"/>
    <xf numFmtId="44" fontId="1" fillId="5" borderId="3" xfId="1" applyFont="1" applyFill="1" applyBorder="1"/>
    <xf numFmtId="164" fontId="1" fillId="5" borderId="2" xfId="1" applyNumberFormat="1" applyFont="1" applyFill="1" applyBorder="1"/>
    <xf numFmtId="0" fontId="12" fillId="0" borderId="0" xfId="3" applyFont="1" applyFill="1" applyBorder="1" applyAlignment="1">
      <alignment horizontal="center"/>
    </xf>
    <xf numFmtId="0" fontId="13" fillId="14" borderId="2" xfId="0" applyFont="1" applyFill="1" applyBorder="1" applyAlignment="1">
      <alignment horizontal="center" vertical="center" wrapText="1"/>
    </xf>
    <xf numFmtId="165" fontId="13" fillId="14" borderId="2" xfId="0" applyNumberFormat="1" applyFont="1" applyFill="1" applyBorder="1" applyAlignment="1">
      <alignment horizontal="center" vertical="center" wrapText="1"/>
    </xf>
    <xf numFmtId="165" fontId="13" fillId="15" borderId="2" xfId="0" applyNumberFormat="1" applyFont="1" applyFill="1" applyBorder="1" applyAlignment="1">
      <alignment horizontal="center" vertical="center" wrapText="1"/>
    </xf>
    <xf numFmtId="0" fontId="1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xf>
    <xf numFmtId="44" fontId="0" fillId="0" borderId="0" xfId="1" applyFont="1" applyFill="1" applyBorder="1" applyAlignment="1">
      <alignment horizontal="center" vertical="center"/>
    </xf>
    <xf numFmtId="14" fontId="0" fillId="0" borderId="0" xfId="0" applyNumberFormat="1" applyAlignment="1">
      <alignment horizontal="center" vertical="center"/>
    </xf>
    <xf numFmtId="0" fontId="13" fillId="15" borderId="2" xfId="0" applyFont="1" applyFill="1" applyBorder="1" applyAlignment="1">
      <alignment horizontal="center" vertical="center" wrapText="1"/>
    </xf>
    <xf numFmtId="44" fontId="13" fillId="15" borderId="2" xfId="1" applyFont="1" applyFill="1" applyBorder="1" applyAlignment="1">
      <alignment horizontal="center" vertical="center" wrapText="1"/>
    </xf>
    <xf numFmtId="44" fontId="0" fillId="0" borderId="0" xfId="1" applyFont="1" applyAlignment="1">
      <alignment horizontal="center" vertical="center"/>
    </xf>
    <xf numFmtId="44" fontId="2" fillId="0" borderId="0" xfId="1" applyFont="1" applyAlignment="1">
      <alignment horizontal="center" vertical="center"/>
    </xf>
    <xf numFmtId="14" fontId="2" fillId="0" borderId="0" xfId="0" applyNumberFormat="1" applyFont="1" applyAlignment="1">
      <alignment horizontal="center" vertical="center"/>
    </xf>
    <xf numFmtId="0" fontId="13" fillId="16" borderId="2" xfId="0" applyFont="1" applyFill="1" applyBorder="1" applyAlignment="1">
      <alignment horizontal="center" vertical="center" wrapText="1"/>
    </xf>
    <xf numFmtId="165" fontId="13" fillId="16" borderId="2" xfId="0" applyNumberFormat="1" applyFont="1" applyFill="1" applyBorder="1" applyAlignment="1">
      <alignment horizontal="center" vertical="center" wrapText="1"/>
    </xf>
    <xf numFmtId="0" fontId="14" fillId="0" borderId="0" xfId="0" applyFont="1" applyAlignment="1">
      <alignment horizontal="center"/>
    </xf>
    <xf numFmtId="0" fontId="2" fillId="0" borderId="0" xfId="0" applyFont="1" applyAlignment="1">
      <alignment horizontal="center" vertical="center" wrapText="1"/>
    </xf>
    <xf numFmtId="0" fontId="11" fillId="9" borderId="9" xfId="0" applyFont="1" applyFill="1" applyBorder="1" applyAlignment="1">
      <alignment horizontal="center"/>
    </xf>
    <xf numFmtId="0" fontId="11" fillId="9" borderId="11" xfId="0" applyFont="1" applyFill="1" applyBorder="1" applyAlignment="1">
      <alignment horizontal="center"/>
    </xf>
    <xf numFmtId="0" fontId="11" fillId="9" borderId="10" xfId="0"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7" fillId="3" borderId="0" xfId="0" applyFont="1" applyFill="1" applyAlignment="1">
      <alignment horizontal="center"/>
    </xf>
    <xf numFmtId="0" fontId="12" fillId="10" borderId="0" xfId="3" applyFont="1" applyFill="1" applyBorder="1" applyAlignment="1">
      <alignment horizontal="center"/>
    </xf>
    <xf numFmtId="0" fontId="3" fillId="7" borderId="9" xfId="0" applyFont="1" applyFill="1" applyBorder="1" applyAlignment="1">
      <alignment horizontal="center"/>
    </xf>
    <xf numFmtId="0" fontId="3" fillId="7" borderId="11" xfId="0" applyFont="1" applyFill="1" applyBorder="1" applyAlignment="1">
      <alignment horizontal="center"/>
    </xf>
    <xf numFmtId="0" fontId="3" fillId="7" borderId="10" xfId="0" applyFont="1" applyFill="1" applyBorder="1" applyAlignment="1">
      <alignment horizontal="center"/>
    </xf>
    <xf numFmtId="0" fontId="9" fillId="6" borderId="9" xfId="0" applyFont="1" applyFill="1" applyBorder="1" applyAlignment="1">
      <alignment horizontal="center"/>
    </xf>
    <xf numFmtId="0" fontId="9" fillId="6" borderId="11" xfId="0" applyFont="1" applyFill="1" applyBorder="1" applyAlignment="1">
      <alignment horizontal="center"/>
    </xf>
    <xf numFmtId="0" fontId="9" fillId="6" borderId="10" xfId="0" applyFont="1" applyFill="1" applyBorder="1" applyAlignment="1">
      <alignment horizontal="center"/>
    </xf>
    <xf numFmtId="0" fontId="9" fillId="6" borderId="19" xfId="0" applyFont="1" applyFill="1" applyBorder="1" applyAlignment="1">
      <alignment horizontal="center"/>
    </xf>
    <xf numFmtId="0" fontId="2" fillId="0" borderId="23" xfId="0" applyFont="1" applyBorder="1" applyAlignment="1">
      <alignment horizontal="center"/>
    </xf>
    <xf numFmtId="0" fontId="2" fillId="0" borderId="17" xfId="0" applyFont="1" applyBorder="1" applyAlignment="1">
      <alignment horizontal="center"/>
    </xf>
    <xf numFmtId="0" fontId="9" fillId="12" borderId="9" xfId="0" applyFont="1" applyFill="1" applyBorder="1" applyAlignment="1">
      <alignment horizontal="center"/>
    </xf>
    <xf numFmtId="0" fontId="9" fillId="12" borderId="11" xfId="0" applyFont="1" applyFill="1" applyBorder="1" applyAlignment="1">
      <alignment horizontal="center"/>
    </xf>
    <xf numFmtId="0" fontId="9" fillId="12" borderId="19" xfId="0" applyFont="1" applyFill="1" applyBorder="1" applyAlignment="1">
      <alignment horizontal="center"/>
    </xf>
    <xf numFmtId="0" fontId="9" fillId="13" borderId="9" xfId="0" applyFont="1" applyFill="1" applyBorder="1" applyAlignment="1">
      <alignment horizontal="center"/>
    </xf>
    <xf numFmtId="0" fontId="9" fillId="13" borderId="11" xfId="0" applyFont="1" applyFill="1" applyBorder="1" applyAlignment="1">
      <alignment horizontal="center"/>
    </xf>
    <xf numFmtId="0" fontId="9" fillId="13" borderId="19" xfId="0" applyFont="1" applyFill="1" applyBorder="1" applyAlignment="1">
      <alignment horizontal="center"/>
    </xf>
    <xf numFmtId="0" fontId="3" fillId="0" borderId="0" xfId="0" applyFont="1" applyAlignment="1">
      <alignment horizontal="left"/>
    </xf>
    <xf numFmtId="0" fontId="3" fillId="7" borderId="19" xfId="0" applyFont="1" applyFill="1" applyBorder="1" applyAlignment="1">
      <alignment horizontal="center"/>
    </xf>
    <xf numFmtId="0" fontId="9" fillId="8" borderId="9" xfId="0" applyFont="1" applyFill="1" applyBorder="1" applyAlignment="1">
      <alignment horizontal="center"/>
    </xf>
    <xf numFmtId="0" fontId="9" fillId="8" borderId="11" xfId="0" applyFont="1" applyFill="1" applyBorder="1" applyAlignment="1">
      <alignment horizontal="center"/>
    </xf>
    <xf numFmtId="0" fontId="9" fillId="8" borderId="19" xfId="0" applyFont="1" applyFill="1" applyBorder="1" applyAlignment="1">
      <alignment horizontal="center"/>
    </xf>
    <xf numFmtId="0" fontId="9" fillId="8" borderId="20" xfId="0" applyFont="1" applyFill="1" applyBorder="1" applyAlignment="1">
      <alignment horizontal="center"/>
    </xf>
    <xf numFmtId="0" fontId="9" fillId="8" borderId="1" xfId="0" applyFont="1" applyFill="1" applyBorder="1" applyAlignment="1">
      <alignment horizontal="center"/>
    </xf>
    <xf numFmtId="0" fontId="9" fillId="8" borderId="21" xfId="0" applyFont="1" applyFill="1" applyBorder="1" applyAlignment="1">
      <alignment horizontal="center"/>
    </xf>
  </cellXfs>
  <cellStyles count="4">
    <cellStyle name="Check Cell" xfId="3" builtinId="23"/>
    <cellStyle name="Currency" xfId="1" builtinId="4"/>
    <cellStyle name="Normal" xfId="0" builtinId="0"/>
    <cellStyle name="Percent" xfId="2" builtinId="5"/>
  </cellStyles>
  <dxfs count="0"/>
  <tableStyles count="0" defaultTableStyle="TableStyleMedium2" defaultPivotStyle="PivotStyleLight16"/>
  <colors>
    <mruColors>
      <color rgb="FF3741FF"/>
      <color rgb="FF1B416F"/>
      <color rgb="FFFFE101"/>
      <color rgb="FFFFCC00"/>
      <color rgb="FFFFBD19"/>
      <color rgb="FFEA8B00"/>
      <color rgb="FFFFA219"/>
      <color rgb="FFFFC653"/>
      <color rgb="FFFFCE53"/>
      <color rgb="FFE22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400050</xdr:colOff>
      <xdr:row>3</xdr:row>
      <xdr:rowOff>162262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43225" cy="733762"/>
        </a:xfrm>
        <a:prstGeom prst="rect">
          <a:avLst/>
        </a:prstGeom>
      </xdr:spPr>
    </xdr:pic>
    <xdr:clientData/>
  </xdr:twoCellAnchor>
  <xdr:twoCellAnchor editAs="oneCell">
    <xdr:from>
      <xdr:col>9</xdr:col>
      <xdr:colOff>485775</xdr:colOff>
      <xdr:row>0</xdr:row>
      <xdr:rowOff>57150</xdr:rowOff>
    </xdr:from>
    <xdr:to>
      <xdr:col>12</xdr:col>
      <xdr:colOff>704849</xdr:colOff>
      <xdr:row>4</xdr:row>
      <xdr:rowOff>88198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2025" y="57150"/>
          <a:ext cx="2533649" cy="793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304800</xdr:colOff>
      <xdr:row>3</xdr:row>
      <xdr:rowOff>162262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2250" cy="733762"/>
        </a:xfrm>
        <a:prstGeom prst="rect">
          <a:avLst/>
        </a:prstGeom>
      </xdr:spPr>
    </xdr:pic>
    <xdr:clientData/>
  </xdr:twoCellAnchor>
  <xdr:twoCellAnchor editAs="oneCell">
    <xdr:from>
      <xdr:col>9</xdr:col>
      <xdr:colOff>179917</xdr:colOff>
      <xdr:row>0</xdr:row>
      <xdr:rowOff>47626</xdr:rowOff>
    </xdr:from>
    <xdr:to>
      <xdr:col>14</xdr:col>
      <xdr:colOff>1403774</xdr:colOff>
      <xdr:row>4</xdr:row>
      <xdr:rowOff>161926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8517" y="47626"/>
          <a:ext cx="2843107" cy="87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295275</xdr:colOff>
      <xdr:row>3</xdr:row>
      <xdr:rowOff>162262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62250" cy="733762"/>
        </a:xfrm>
        <a:prstGeom prst="rect">
          <a:avLst/>
        </a:prstGeom>
      </xdr:spPr>
    </xdr:pic>
    <xdr:clientData/>
  </xdr:twoCellAnchor>
  <xdr:twoCellAnchor editAs="oneCell">
    <xdr:from>
      <xdr:col>9</xdr:col>
      <xdr:colOff>179917</xdr:colOff>
      <xdr:row>0</xdr:row>
      <xdr:rowOff>47626</xdr:rowOff>
    </xdr:from>
    <xdr:to>
      <xdr:col>14</xdr:col>
      <xdr:colOff>1403774</xdr:colOff>
      <xdr:row>4</xdr:row>
      <xdr:rowOff>161926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8517" y="47626"/>
          <a:ext cx="2843107" cy="876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B50CC-45E8-4C6B-A333-2415A9B69AEC}">
  <dimension ref="A1:P18"/>
  <sheetViews>
    <sheetView tabSelected="1" workbookViewId="0">
      <selection activeCell="L12" sqref="L12"/>
    </sheetView>
  </sheetViews>
  <sheetFormatPr defaultRowHeight="15" x14ac:dyDescent="0.25"/>
  <cols>
    <col min="1" max="1" width="13.5703125" bestFit="1" customWidth="1"/>
    <col min="2" max="2" width="15.42578125" bestFit="1" customWidth="1"/>
    <col min="3" max="3" width="15.28515625" customWidth="1"/>
    <col min="4" max="4" width="13.28515625" bestFit="1" customWidth="1"/>
    <col min="5" max="5" width="27" bestFit="1" customWidth="1"/>
    <col min="6" max="6" width="6" bestFit="1" customWidth="1"/>
    <col min="7" max="7" width="13.140625" bestFit="1" customWidth="1"/>
    <col min="8" max="8" width="28.5703125" bestFit="1" customWidth="1"/>
    <col min="9" max="9" width="19.85546875" bestFit="1" customWidth="1"/>
    <col min="11" max="11" width="15.5703125" customWidth="1"/>
    <col min="12" max="12" width="18.5703125" customWidth="1"/>
    <col min="14" max="14" width="10.42578125" customWidth="1"/>
    <col min="15" max="15" width="8" bestFit="1" customWidth="1"/>
    <col min="16" max="16" width="44.28515625" bestFit="1" customWidth="1"/>
  </cols>
  <sheetData>
    <row r="1" spans="1:16" ht="27" customHeight="1" x14ac:dyDescent="0.35">
      <c r="A1" s="86" t="s">
        <v>0</v>
      </c>
      <c r="B1" s="86"/>
      <c r="C1" s="86"/>
      <c r="D1" s="86"/>
      <c r="E1" s="86"/>
      <c r="F1" s="86"/>
      <c r="G1" s="86"/>
      <c r="H1" s="86"/>
      <c r="I1" s="86"/>
      <c r="J1" s="86"/>
      <c r="K1" s="86"/>
      <c r="L1" s="86"/>
    </row>
    <row r="2" spans="1:16" ht="27" customHeight="1" x14ac:dyDescent="0.35">
      <c r="A2" s="71"/>
      <c r="B2" s="71"/>
      <c r="C2" s="71"/>
      <c r="D2" s="71"/>
      <c r="E2" s="71"/>
      <c r="F2" s="71"/>
      <c r="G2" s="71"/>
      <c r="H2" s="71"/>
      <c r="I2" s="71"/>
      <c r="J2" s="71"/>
      <c r="K2" s="71"/>
      <c r="L2" s="71"/>
    </row>
    <row r="4" spans="1:16" x14ac:dyDescent="0.25">
      <c r="A4" s="87" t="s">
        <v>1</v>
      </c>
      <c r="B4" s="87"/>
      <c r="C4" s="87"/>
      <c r="D4" s="87"/>
      <c r="E4" s="87"/>
      <c r="F4" s="87"/>
    </row>
    <row r="5" spans="1:16" ht="74.25" customHeight="1" x14ac:dyDescent="0.25">
      <c r="A5" s="87"/>
      <c r="B5" s="87"/>
      <c r="C5" s="87"/>
      <c r="D5" s="87"/>
      <c r="E5" s="87"/>
      <c r="F5" s="87"/>
    </row>
    <row r="7" spans="1:16" ht="51" x14ac:dyDescent="0.25">
      <c r="A7" s="68" t="s">
        <v>2</v>
      </c>
      <c r="B7" s="68" t="s">
        <v>3</v>
      </c>
      <c r="C7" s="68" t="s">
        <v>4</v>
      </c>
      <c r="D7" s="68" t="s">
        <v>5</v>
      </c>
      <c r="E7" s="68" t="s">
        <v>6</v>
      </c>
      <c r="F7" s="68" t="s">
        <v>7</v>
      </c>
      <c r="G7" s="68" t="s">
        <v>8</v>
      </c>
      <c r="H7" s="68" t="s">
        <v>9</v>
      </c>
      <c r="I7" s="68" t="s">
        <v>10</v>
      </c>
      <c r="J7" s="68" t="s">
        <v>11</v>
      </c>
      <c r="K7" s="68" t="s">
        <v>78</v>
      </c>
      <c r="L7" s="69" t="s">
        <v>12</v>
      </c>
      <c r="M7" s="70" t="s">
        <v>13</v>
      </c>
      <c r="N7" s="70" t="s">
        <v>14</v>
      </c>
      <c r="O7" s="70" t="s">
        <v>15</v>
      </c>
      <c r="P7" s="70" t="s">
        <v>16</v>
      </c>
    </row>
    <row r="8" spans="1:16" x14ac:dyDescent="0.25">
      <c r="A8" s="74" t="s">
        <v>17</v>
      </c>
      <c r="B8" s="74" t="s">
        <v>18</v>
      </c>
      <c r="C8" s="74">
        <v>12345</v>
      </c>
      <c r="D8" s="74" t="s">
        <v>19</v>
      </c>
      <c r="E8" s="74" t="s">
        <v>20</v>
      </c>
      <c r="F8" s="74"/>
      <c r="G8" s="74"/>
      <c r="H8" s="74"/>
      <c r="I8" s="74" t="s">
        <v>21</v>
      </c>
      <c r="J8" s="74">
        <v>100</v>
      </c>
      <c r="K8" s="78">
        <v>46203</v>
      </c>
      <c r="L8" s="78" t="s">
        <v>79</v>
      </c>
      <c r="M8" s="74"/>
      <c r="N8" s="81"/>
      <c r="O8" s="81"/>
      <c r="P8" s="81" t="s">
        <v>22</v>
      </c>
    </row>
    <row r="9" spans="1:16" x14ac:dyDescent="0.25">
      <c r="A9" s="74" t="s">
        <v>17</v>
      </c>
      <c r="B9" s="74" t="s">
        <v>18</v>
      </c>
      <c r="C9" s="74">
        <v>12345</v>
      </c>
      <c r="D9" s="74" t="s">
        <v>19</v>
      </c>
      <c r="E9" s="74" t="s">
        <v>20</v>
      </c>
      <c r="F9" s="74">
        <v>54321</v>
      </c>
      <c r="G9" s="74" t="s">
        <v>23</v>
      </c>
      <c r="H9" s="74" t="s">
        <v>24</v>
      </c>
      <c r="I9" s="74" t="s">
        <v>25</v>
      </c>
      <c r="J9" s="74" t="s">
        <v>26</v>
      </c>
      <c r="K9" s="78">
        <v>46203</v>
      </c>
      <c r="L9" s="78" t="s">
        <v>26</v>
      </c>
      <c r="M9" s="74"/>
      <c r="N9" s="81"/>
      <c r="O9" s="81"/>
      <c r="P9" s="81"/>
    </row>
    <row r="13" spans="1:16" x14ac:dyDescent="0.25">
      <c r="A13" s="87" t="s">
        <v>27</v>
      </c>
      <c r="B13" s="87"/>
      <c r="C13" s="87"/>
      <c r="D13" s="87"/>
      <c r="E13" s="87"/>
      <c r="F13" s="87"/>
    </row>
    <row r="14" spans="1:16" ht="33.75" customHeight="1" x14ac:dyDescent="0.25">
      <c r="A14" s="87"/>
      <c r="B14" s="87"/>
      <c r="C14" s="87"/>
      <c r="D14" s="87"/>
      <c r="E14" s="87"/>
      <c r="F14" s="87"/>
    </row>
    <row r="16" spans="1:16" ht="51" x14ac:dyDescent="0.25">
      <c r="A16" s="68" t="s">
        <v>2</v>
      </c>
      <c r="B16" s="68" t="s">
        <v>3</v>
      </c>
      <c r="C16" s="68" t="s">
        <v>4</v>
      </c>
      <c r="D16" s="68" t="s">
        <v>5</v>
      </c>
      <c r="E16" s="68" t="s">
        <v>6</v>
      </c>
      <c r="F16" s="68" t="s">
        <v>7</v>
      </c>
      <c r="G16" s="68" t="s">
        <v>8</v>
      </c>
      <c r="H16" s="68" t="s">
        <v>9</v>
      </c>
      <c r="I16" s="68" t="s">
        <v>10</v>
      </c>
      <c r="J16" s="68" t="s">
        <v>11</v>
      </c>
      <c r="K16" s="68" t="s">
        <v>78</v>
      </c>
      <c r="L16" s="69" t="s">
        <v>12</v>
      </c>
      <c r="M16" s="70" t="s">
        <v>13</v>
      </c>
      <c r="N16" s="70" t="s">
        <v>14</v>
      </c>
      <c r="O16" s="70" t="s">
        <v>15</v>
      </c>
      <c r="P16" s="70" t="s">
        <v>16</v>
      </c>
    </row>
    <row r="17" spans="1:16" x14ac:dyDescent="0.25">
      <c r="A17" s="74" t="s">
        <v>17</v>
      </c>
      <c r="B17" s="74" t="s">
        <v>18</v>
      </c>
      <c r="C17" s="74">
        <v>12345</v>
      </c>
      <c r="D17" s="74" t="s">
        <v>19</v>
      </c>
      <c r="E17" s="74" t="s">
        <v>20</v>
      </c>
      <c r="F17" s="74"/>
      <c r="G17" s="74"/>
      <c r="H17" s="74"/>
      <c r="I17" s="74" t="s">
        <v>21</v>
      </c>
      <c r="J17" s="74">
        <v>100</v>
      </c>
      <c r="K17" s="78">
        <v>46203</v>
      </c>
      <c r="L17" s="78" t="s">
        <v>79</v>
      </c>
      <c r="M17" s="74">
        <v>24</v>
      </c>
      <c r="N17" s="81">
        <v>0</v>
      </c>
      <c r="O17" s="81" t="s">
        <v>28</v>
      </c>
      <c r="P17" s="81" t="s">
        <v>22</v>
      </c>
    </row>
    <row r="18" spans="1:16" x14ac:dyDescent="0.25">
      <c r="A18" s="74" t="s">
        <v>17</v>
      </c>
      <c r="B18" s="74" t="s">
        <v>18</v>
      </c>
      <c r="C18" s="74">
        <v>12345</v>
      </c>
      <c r="D18" s="74" t="s">
        <v>19</v>
      </c>
      <c r="E18" s="74" t="s">
        <v>20</v>
      </c>
      <c r="F18" s="74">
        <v>54321</v>
      </c>
      <c r="G18" s="74" t="s">
        <v>23</v>
      </c>
      <c r="H18" s="74" t="s">
        <v>24</v>
      </c>
      <c r="I18" s="74" t="s">
        <v>25</v>
      </c>
      <c r="J18" s="74" t="s">
        <v>26</v>
      </c>
      <c r="K18" s="78">
        <v>46203</v>
      </c>
      <c r="L18" s="78" t="s">
        <v>26</v>
      </c>
      <c r="M18" s="74">
        <v>36</v>
      </c>
      <c r="N18" s="81">
        <v>0</v>
      </c>
      <c r="O18" s="81" t="s">
        <v>28</v>
      </c>
      <c r="P18" s="81"/>
    </row>
  </sheetData>
  <mergeCells count="3">
    <mergeCell ref="A1:L1"/>
    <mergeCell ref="A4:F5"/>
    <mergeCell ref="A13: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6"/>
  <sheetViews>
    <sheetView zoomScale="90" zoomScaleNormal="90" zoomScaleSheetLayoutView="100" workbookViewId="0">
      <selection activeCell="J11" sqref="J11"/>
    </sheetView>
  </sheetViews>
  <sheetFormatPr defaultRowHeight="15" x14ac:dyDescent="0.25"/>
  <cols>
    <col min="1" max="1" width="11.7109375" style="74" customWidth="1"/>
    <col min="2" max="2" width="21.7109375" style="74" customWidth="1"/>
    <col min="3" max="3" width="24" style="74" customWidth="1"/>
    <col min="4" max="4" width="25.85546875" style="74" customWidth="1"/>
    <col min="5" max="5" width="24.85546875" style="74" customWidth="1"/>
    <col min="6" max="6" width="16.7109375" style="74" customWidth="1"/>
    <col min="7" max="7" width="16.28515625" style="74" customWidth="1"/>
    <col min="8" max="8" width="15.85546875" style="74" customWidth="1"/>
    <col min="9" max="9" width="20.140625" style="74" customWidth="1"/>
    <col min="10" max="10" width="18.28515625" style="74" customWidth="1"/>
    <col min="11" max="11" width="19.28515625" style="74" customWidth="1"/>
    <col min="12" max="12" width="16.140625" style="78" customWidth="1"/>
    <col min="13" max="13" width="13" style="74" customWidth="1"/>
    <col min="14" max="14" width="16.5703125" style="81" customWidth="1"/>
    <col min="15" max="15" width="12.5703125" style="81" customWidth="1"/>
    <col min="16" max="16" width="15.7109375" style="81" customWidth="1"/>
  </cols>
  <sheetData>
    <row r="1" spans="1:16" ht="51" customHeight="1" x14ac:dyDescent="0.25">
      <c r="A1" s="84" t="s">
        <v>2</v>
      </c>
      <c r="B1" s="84" t="s">
        <v>3</v>
      </c>
      <c r="C1" s="84" t="s">
        <v>4</v>
      </c>
      <c r="D1" s="84" t="s">
        <v>5</v>
      </c>
      <c r="E1" s="84" t="s">
        <v>6</v>
      </c>
      <c r="F1" s="84" t="s">
        <v>7</v>
      </c>
      <c r="G1" s="84" t="s">
        <v>8</v>
      </c>
      <c r="H1" s="84" t="s">
        <v>9</v>
      </c>
      <c r="I1" s="84" t="s">
        <v>10</v>
      </c>
      <c r="J1" s="84" t="s">
        <v>11</v>
      </c>
      <c r="K1" s="85" t="s">
        <v>78</v>
      </c>
      <c r="L1" s="85" t="s">
        <v>12</v>
      </c>
      <c r="M1" s="79" t="s">
        <v>29</v>
      </c>
      <c r="N1" s="80" t="s">
        <v>14</v>
      </c>
      <c r="O1" s="80" t="s">
        <v>15</v>
      </c>
      <c r="P1" s="80" t="s">
        <v>16</v>
      </c>
    </row>
    <row r="5" spans="1:16" x14ac:dyDescent="0.25">
      <c r="A5" s="75"/>
      <c r="B5" s="75"/>
      <c r="C5" s="75"/>
      <c r="D5" s="75"/>
      <c r="E5" s="75"/>
    </row>
    <row r="6" spans="1:16" x14ac:dyDescent="0.25">
      <c r="A6" s="75"/>
      <c r="B6" s="75"/>
      <c r="C6" s="75"/>
      <c r="D6" s="75"/>
      <c r="E6" s="75"/>
    </row>
    <row r="7" spans="1:16" s="3" customFormat="1" ht="15" customHeight="1" x14ac:dyDescent="0.25">
      <c r="A7" s="73"/>
      <c r="B7" s="73"/>
      <c r="C7" s="73"/>
      <c r="D7" s="73"/>
      <c r="E7" s="73"/>
      <c r="F7" s="73"/>
      <c r="G7" s="73"/>
      <c r="H7" s="73"/>
      <c r="I7" s="73"/>
      <c r="J7" s="73"/>
      <c r="K7" s="73"/>
      <c r="L7" s="83"/>
      <c r="M7" s="73"/>
      <c r="N7" s="82"/>
      <c r="O7" s="82"/>
      <c r="P7" s="82"/>
    </row>
    <row r="8" spans="1:16" s="3" customFormat="1" ht="15" customHeight="1" x14ac:dyDescent="0.25">
      <c r="A8" s="73"/>
      <c r="B8" s="73"/>
      <c r="C8" s="73"/>
      <c r="D8" s="73"/>
      <c r="E8" s="73"/>
      <c r="F8" s="73"/>
      <c r="G8" s="73"/>
      <c r="H8" s="73"/>
      <c r="I8" s="73"/>
      <c r="J8" s="73"/>
      <c r="K8" s="73"/>
      <c r="L8" s="83"/>
      <c r="M8" s="73"/>
      <c r="N8" s="82"/>
      <c r="O8" s="82"/>
      <c r="P8" s="82"/>
    </row>
    <row r="9" spans="1:16" ht="15.75" x14ac:dyDescent="0.25">
      <c r="A9" s="76"/>
      <c r="B9" s="76"/>
      <c r="C9" s="76"/>
      <c r="D9" s="76"/>
      <c r="E9" s="73"/>
    </row>
    <row r="10" spans="1:16" x14ac:dyDescent="0.25">
      <c r="A10" s="72"/>
      <c r="B10" s="72"/>
      <c r="C10" s="72"/>
      <c r="D10" s="72"/>
      <c r="E10" s="72"/>
    </row>
    <row r="11" spans="1:16" x14ac:dyDescent="0.25">
      <c r="D11" s="77"/>
      <c r="E11" s="77"/>
    </row>
    <row r="12" spans="1:16" x14ac:dyDescent="0.25">
      <c r="D12" s="77"/>
      <c r="E12" s="77"/>
    </row>
    <row r="13" spans="1:16" x14ac:dyDescent="0.25">
      <c r="D13" s="77"/>
      <c r="E13" s="77"/>
    </row>
    <row r="14" spans="1:16" x14ac:dyDescent="0.25">
      <c r="D14" s="77"/>
      <c r="E14" s="77"/>
    </row>
    <row r="15" spans="1:16" x14ac:dyDescent="0.25">
      <c r="D15" s="77"/>
      <c r="E15" s="77"/>
    </row>
    <row r="16" spans="1:16" x14ac:dyDescent="0.25">
      <c r="D16" s="77"/>
      <c r="E16" s="77"/>
    </row>
    <row r="18" spans="1:5" x14ac:dyDescent="0.25">
      <c r="A18" s="73"/>
      <c r="B18" s="73"/>
      <c r="C18" s="73"/>
      <c r="D18" s="73"/>
      <c r="E18" s="73"/>
    </row>
    <row r="19" spans="1:5" ht="15.75" x14ac:dyDescent="0.25">
      <c r="A19" s="76"/>
      <c r="B19" s="76"/>
      <c r="C19" s="76"/>
      <c r="D19" s="76"/>
      <c r="E19" s="73"/>
    </row>
    <row r="20" spans="1:5" x14ac:dyDescent="0.25">
      <c r="A20" s="72"/>
      <c r="B20" s="72"/>
      <c r="C20" s="72"/>
      <c r="D20" s="72"/>
      <c r="E20" s="72"/>
    </row>
    <row r="21" spans="1:5" x14ac:dyDescent="0.25">
      <c r="D21" s="77"/>
      <c r="E21" s="77"/>
    </row>
    <row r="22" spans="1:5" x14ac:dyDescent="0.25">
      <c r="D22" s="77"/>
      <c r="E22" s="77"/>
    </row>
    <row r="23" spans="1:5" x14ac:dyDescent="0.25">
      <c r="D23" s="77"/>
      <c r="E23" s="77"/>
    </row>
    <row r="24" spans="1:5" x14ac:dyDescent="0.25">
      <c r="D24" s="77"/>
      <c r="E24" s="77"/>
    </row>
    <row r="25" spans="1:5" x14ac:dyDescent="0.25">
      <c r="D25" s="77"/>
      <c r="E25" s="77"/>
    </row>
    <row r="26" spans="1:5" x14ac:dyDescent="0.25">
      <c r="D26" s="77"/>
      <c r="E26" s="77"/>
    </row>
    <row r="28" spans="1:5" x14ac:dyDescent="0.25">
      <c r="A28" s="73"/>
      <c r="B28" s="73"/>
      <c r="C28" s="73"/>
      <c r="D28" s="73"/>
      <c r="E28" s="73"/>
    </row>
    <row r="29" spans="1:5" ht="15.75" x14ac:dyDescent="0.25">
      <c r="A29" s="76"/>
      <c r="B29" s="76"/>
      <c r="C29" s="76"/>
      <c r="D29" s="76"/>
      <c r="E29" s="73"/>
    </row>
    <row r="30" spans="1:5" x14ac:dyDescent="0.25">
      <c r="A30" s="72"/>
      <c r="B30" s="72"/>
      <c r="C30" s="72"/>
      <c r="D30" s="72"/>
      <c r="E30" s="72"/>
    </row>
    <row r="31" spans="1:5" x14ac:dyDescent="0.25">
      <c r="D31" s="77"/>
      <c r="E31" s="77"/>
    </row>
    <row r="32" spans="1:5" x14ac:dyDescent="0.25">
      <c r="D32" s="77"/>
      <c r="E32" s="77"/>
    </row>
    <row r="33" spans="4:5" x14ac:dyDescent="0.25">
      <c r="D33" s="77"/>
      <c r="E33" s="77"/>
    </row>
    <row r="34" spans="4:5" x14ac:dyDescent="0.25">
      <c r="D34" s="77"/>
      <c r="E34" s="77"/>
    </row>
    <row r="35" spans="4:5" x14ac:dyDescent="0.25">
      <c r="D35" s="77"/>
      <c r="E35" s="77"/>
    </row>
    <row r="36" spans="4:5" x14ac:dyDescent="0.25">
      <c r="D36" s="77"/>
      <c r="E36" s="77"/>
    </row>
  </sheetData>
  <printOptions horizontalCentered="1" verticalCentered="1"/>
  <pageMargins left="0.25" right="0.25" top="0.5" bottom="0.5" header="0.3" footer="0.3"/>
  <pageSetup orientation="portrait" r:id="rId1"/>
  <headerFooter>
    <oddFooter>&amp;L&amp;"-,Italic"Note: Prices shown do not include taxes and surcharges&amp;RPage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O33"/>
  <sheetViews>
    <sheetView zoomScale="90" zoomScaleNormal="90" zoomScaleSheetLayoutView="100" workbookViewId="0">
      <selection activeCell="A7" sqref="A7"/>
    </sheetView>
  </sheetViews>
  <sheetFormatPr defaultRowHeight="15" x14ac:dyDescent="0.25"/>
  <cols>
    <col min="1" max="1" width="10.85546875" customWidth="1"/>
    <col min="2" max="2" width="10.85546875" style="4" customWidth="1"/>
    <col min="3" max="3" width="10.85546875" customWidth="1"/>
    <col min="4" max="4" width="2.85546875" customWidth="1"/>
    <col min="5" max="6" width="10.7109375" customWidth="1"/>
    <col min="7" max="7" width="2.85546875" customWidth="1"/>
    <col min="8" max="8" width="12.5703125" hidden="1" customWidth="1"/>
    <col min="9" max="9" width="4.28515625" hidden="1" customWidth="1"/>
    <col min="10" max="12" width="10.7109375" customWidth="1"/>
    <col min="13" max="13" width="10.7109375" style="4" customWidth="1"/>
  </cols>
  <sheetData>
    <row r="6" spans="1:13" x14ac:dyDescent="0.25">
      <c r="A6" s="6" t="s">
        <v>30</v>
      </c>
      <c r="B6" s="32"/>
      <c r="M6"/>
    </row>
    <row r="7" spans="1:13" ht="15.75" x14ac:dyDescent="0.25">
      <c r="A7" s="30" t="s">
        <v>31</v>
      </c>
      <c r="B7" s="23"/>
      <c r="C7" s="30"/>
      <c r="D7" s="11"/>
      <c r="M7"/>
    </row>
    <row r="8" spans="1:13" ht="18.75" hidden="1" customHeight="1" x14ac:dyDescent="0.35">
      <c r="A8" s="94" t="s">
        <v>32</v>
      </c>
      <c r="B8" s="94"/>
      <c r="C8" s="94"/>
      <c r="D8" s="94"/>
      <c r="E8" s="94"/>
      <c r="F8" s="94"/>
      <c r="G8" s="94"/>
      <c r="H8" s="94"/>
      <c r="I8" s="94"/>
      <c r="J8" s="94"/>
      <c r="K8" s="94"/>
      <c r="L8" s="94"/>
      <c r="M8" s="94"/>
    </row>
    <row r="9" spans="1:13" ht="15.75" hidden="1" x14ac:dyDescent="0.25">
      <c r="A9" s="15"/>
      <c r="B9" s="33"/>
      <c r="C9" s="15"/>
      <c r="D9" s="17"/>
      <c r="E9" s="15"/>
      <c r="F9" s="15"/>
      <c r="G9" s="17"/>
      <c r="H9" s="15"/>
      <c r="I9" s="17"/>
      <c r="J9" s="15"/>
      <c r="K9" s="15"/>
      <c r="L9" s="15"/>
      <c r="M9" s="15"/>
    </row>
    <row r="10" spans="1:13" ht="45" hidden="1" x14ac:dyDescent="0.25">
      <c r="A10" s="14" t="s">
        <v>33</v>
      </c>
      <c r="B10" s="31" t="s">
        <v>34</v>
      </c>
      <c r="C10" s="14" t="s">
        <v>35</v>
      </c>
      <c r="D10" s="18"/>
      <c r="E10" s="14" t="s">
        <v>36</v>
      </c>
      <c r="F10" s="24" t="s">
        <v>37</v>
      </c>
      <c r="G10" s="20"/>
      <c r="H10" s="14" t="s">
        <v>38</v>
      </c>
      <c r="I10" s="18"/>
      <c r="J10" s="14" t="s">
        <v>39</v>
      </c>
      <c r="K10" s="14" t="s">
        <v>40</v>
      </c>
      <c r="L10" s="14" t="s">
        <v>41</v>
      </c>
      <c r="M10" s="14" t="s">
        <v>42</v>
      </c>
    </row>
    <row r="11" spans="1:13" hidden="1" x14ac:dyDescent="0.25">
      <c r="A11" s="7">
        <v>100</v>
      </c>
      <c r="B11" s="34"/>
      <c r="C11" s="8"/>
      <c r="D11" s="19"/>
      <c r="E11" s="8"/>
      <c r="F11" s="8">
        <f>E11*0.2</f>
        <v>0</v>
      </c>
      <c r="G11" s="12"/>
      <c r="H11" s="10">
        <f>K11*12+(C11*0.35)</f>
        <v>2250</v>
      </c>
      <c r="I11" s="19"/>
      <c r="J11" s="8">
        <f>2250/12</f>
        <v>187.5</v>
      </c>
      <c r="K11" s="8">
        <f>F11+J11</f>
        <v>187.5</v>
      </c>
      <c r="L11" s="8">
        <f>E11-K11</f>
        <v>-187.5</v>
      </c>
      <c r="M11" s="9" t="e">
        <f>L11/E11</f>
        <v>#DIV/0!</v>
      </c>
    </row>
    <row r="12" spans="1:13" hidden="1" x14ac:dyDescent="0.25">
      <c r="C12" s="12"/>
      <c r="D12" s="12"/>
      <c r="E12" s="12"/>
      <c r="F12" s="12"/>
      <c r="G12" s="12"/>
      <c r="H12" s="12"/>
      <c r="I12" s="12"/>
      <c r="J12" s="12"/>
      <c r="K12" s="12"/>
      <c r="L12" s="12"/>
      <c r="M12" s="13"/>
    </row>
    <row r="13" spans="1:13" ht="18.75" customHeight="1" x14ac:dyDescent="0.35">
      <c r="A13" s="95" t="s">
        <v>43</v>
      </c>
      <c r="B13" s="95"/>
      <c r="C13" s="95"/>
      <c r="D13" s="95"/>
      <c r="E13" s="95"/>
      <c r="F13" s="95"/>
      <c r="G13" s="95"/>
      <c r="H13" s="95"/>
      <c r="I13" s="95"/>
      <c r="J13" s="95"/>
      <c r="K13" s="95"/>
      <c r="L13" s="95"/>
      <c r="M13" s="95"/>
    </row>
    <row r="14" spans="1:13" s="3" customFormat="1" ht="15" customHeight="1" x14ac:dyDescent="0.25">
      <c r="B14" s="5"/>
      <c r="M14" s="5"/>
    </row>
    <row r="15" spans="1:13" ht="15.75" x14ac:dyDescent="0.25">
      <c r="A15" s="96" t="s">
        <v>44</v>
      </c>
      <c r="B15" s="97"/>
      <c r="C15" s="98"/>
      <c r="D15" s="23"/>
      <c r="E15" s="91" t="s">
        <v>45</v>
      </c>
      <c r="F15" s="92"/>
      <c r="G15" s="3"/>
      <c r="H15" s="29"/>
      <c r="I15" s="27"/>
      <c r="J15" s="91" t="s">
        <v>45</v>
      </c>
      <c r="K15" s="93"/>
      <c r="L15" s="93"/>
      <c r="M15" s="92"/>
    </row>
    <row r="16" spans="1:13" ht="45" x14ac:dyDescent="0.25">
      <c r="A16" s="14" t="s">
        <v>33</v>
      </c>
      <c r="B16" s="31" t="s">
        <v>34</v>
      </c>
      <c r="C16" s="14" t="s">
        <v>35</v>
      </c>
      <c r="D16" s="18"/>
      <c r="E16" s="14" t="s">
        <v>36</v>
      </c>
      <c r="F16" s="48" t="s">
        <v>46</v>
      </c>
      <c r="G16" s="18"/>
      <c r="H16" s="14" t="s">
        <v>38</v>
      </c>
      <c r="I16" s="18"/>
      <c r="J16" s="14" t="s">
        <v>39</v>
      </c>
      <c r="K16" s="14" t="s">
        <v>40</v>
      </c>
      <c r="L16" s="14" t="s">
        <v>41</v>
      </c>
      <c r="M16" s="14" t="s">
        <v>42</v>
      </c>
    </row>
    <row r="17" spans="1:15" x14ac:dyDescent="0.25">
      <c r="A17" s="1">
        <v>100</v>
      </c>
      <c r="B17" s="35" t="s">
        <v>47</v>
      </c>
      <c r="C17" s="10">
        <v>0</v>
      </c>
      <c r="D17" s="19"/>
      <c r="E17" s="22"/>
      <c r="F17" s="10">
        <f>E17*0.35</f>
        <v>0</v>
      </c>
      <c r="G17" s="19"/>
      <c r="H17" s="10">
        <f>K17*12+(C17*0.35)</f>
        <v>1200</v>
      </c>
      <c r="I17" s="19"/>
      <c r="J17" s="22">
        <f>IF(E17*0.1&lt;100,100,E17*0.1)</f>
        <v>100</v>
      </c>
      <c r="K17" s="10">
        <f>F17+J17</f>
        <v>100</v>
      </c>
      <c r="L17" s="10">
        <f>E17-K17</f>
        <v>-100</v>
      </c>
      <c r="M17" s="16" t="e">
        <f>L17/E17</f>
        <v>#DIV/0!</v>
      </c>
    </row>
    <row r="18" spans="1:15" x14ac:dyDescent="0.25">
      <c r="A18" s="1">
        <v>150</v>
      </c>
      <c r="B18" s="35" t="s">
        <v>47</v>
      </c>
      <c r="C18" s="10">
        <v>0</v>
      </c>
      <c r="D18" s="19"/>
      <c r="E18" s="22"/>
      <c r="F18" s="10">
        <f t="shared" ref="F18:F19" si="0">E18*0.35</f>
        <v>0</v>
      </c>
      <c r="G18" s="19"/>
      <c r="H18" s="10">
        <f>K18*12+(C18*0.35)</f>
        <v>1200</v>
      </c>
      <c r="I18" s="19"/>
      <c r="J18" s="22">
        <f>IF(E18*0.1&lt;100,100,E18*0.1)</f>
        <v>100</v>
      </c>
      <c r="K18" s="10">
        <f t="shared" ref="K18:K19" si="1">F18+J18</f>
        <v>100</v>
      </c>
      <c r="L18" s="10">
        <f>E18-K18</f>
        <v>-100</v>
      </c>
      <c r="M18" s="16" t="e">
        <f>L18/E18</f>
        <v>#DIV/0!</v>
      </c>
    </row>
    <row r="19" spans="1:15" x14ac:dyDescent="0.25">
      <c r="A19" s="1">
        <v>200</v>
      </c>
      <c r="B19" s="35" t="s">
        <v>47</v>
      </c>
      <c r="C19" s="10">
        <v>0</v>
      </c>
      <c r="D19" s="19"/>
      <c r="E19" s="22"/>
      <c r="F19" s="10">
        <f t="shared" si="0"/>
        <v>0</v>
      </c>
      <c r="G19" s="19"/>
      <c r="H19" s="10">
        <f>K19*12+(C19*0.35)</f>
        <v>1200</v>
      </c>
      <c r="I19" s="19"/>
      <c r="J19" s="22">
        <f>IF(E19*0.1&lt;100,100,E19*0.1)</f>
        <v>100</v>
      </c>
      <c r="K19" s="10">
        <f t="shared" si="1"/>
        <v>100</v>
      </c>
      <c r="L19" s="10">
        <f>E19-K19</f>
        <v>-100</v>
      </c>
      <c r="M19" s="16" t="e">
        <f>L19/E19</f>
        <v>#DIV/0!</v>
      </c>
    </row>
    <row r="20" spans="1:15" s="3" customFormat="1" x14ac:dyDescent="0.25">
      <c r="B20" s="5"/>
      <c r="E20" s="26"/>
      <c r="F20" s="26"/>
      <c r="M20" s="5"/>
      <c r="N20"/>
      <c r="O20"/>
    </row>
    <row r="21" spans="1:15" ht="15.75" x14ac:dyDescent="0.25">
      <c r="A21" s="99" t="s">
        <v>48</v>
      </c>
      <c r="B21" s="100"/>
      <c r="C21" s="101"/>
      <c r="D21" s="25"/>
      <c r="E21" s="91" t="s">
        <v>45</v>
      </c>
      <c r="F21" s="92"/>
      <c r="G21" s="28"/>
      <c r="H21" s="29"/>
      <c r="I21" s="3"/>
      <c r="J21" s="91" t="s">
        <v>45</v>
      </c>
      <c r="K21" s="93"/>
      <c r="L21" s="93"/>
      <c r="M21" s="92"/>
    </row>
    <row r="22" spans="1:15" ht="45" x14ac:dyDescent="0.25">
      <c r="A22" s="14" t="s">
        <v>33</v>
      </c>
      <c r="B22" s="31" t="s">
        <v>34</v>
      </c>
      <c r="C22" s="14" t="s">
        <v>35</v>
      </c>
      <c r="D22" s="18"/>
      <c r="E22" s="14" t="s">
        <v>36</v>
      </c>
      <c r="F22" s="48" t="s">
        <v>46</v>
      </c>
      <c r="G22" s="18"/>
      <c r="H22" s="14" t="s">
        <v>38</v>
      </c>
      <c r="I22" s="18"/>
      <c r="J22" s="14" t="s">
        <v>39</v>
      </c>
      <c r="K22" s="14" t="s">
        <v>40</v>
      </c>
      <c r="L22" s="14" t="s">
        <v>41</v>
      </c>
      <c r="M22" s="14" t="s">
        <v>42</v>
      </c>
    </row>
    <row r="23" spans="1:15" x14ac:dyDescent="0.25">
      <c r="A23" s="1">
        <v>20</v>
      </c>
      <c r="B23" s="35"/>
      <c r="C23" s="2"/>
      <c r="D23" s="19"/>
      <c r="E23" s="10"/>
      <c r="F23" s="10">
        <f>E23*0.35</f>
        <v>0</v>
      </c>
      <c r="G23" s="19"/>
      <c r="H23" s="10">
        <f>K23*12+(C23*0.35)</f>
        <v>1200</v>
      </c>
      <c r="I23" s="19"/>
      <c r="J23" s="22">
        <f>IF(E23*0.1&lt;100,100,E23*0.1)</f>
        <v>100</v>
      </c>
      <c r="K23" s="10">
        <f>F23+J23</f>
        <v>100</v>
      </c>
      <c r="L23" s="10">
        <f>E23-K23</f>
        <v>-100</v>
      </c>
      <c r="M23" s="16" t="e">
        <f>L23/E23</f>
        <v>#DIV/0!</v>
      </c>
    </row>
    <row r="24" spans="1:15" x14ac:dyDescent="0.25">
      <c r="A24" s="1">
        <v>30</v>
      </c>
      <c r="B24" s="35"/>
      <c r="C24" s="2"/>
      <c r="D24" s="19"/>
      <c r="E24" s="10"/>
      <c r="F24" s="10">
        <f>E24*0.35</f>
        <v>0</v>
      </c>
      <c r="G24" s="19"/>
      <c r="H24" s="10">
        <f>K24*12+(C24*0.35)</f>
        <v>1200</v>
      </c>
      <c r="I24" s="21"/>
      <c r="J24" s="22">
        <f>IF(E24*0.1&lt;100,100,E24*0.1)</f>
        <v>100</v>
      </c>
      <c r="K24" s="10">
        <f t="shared" ref="K24:K27" si="2">F24+J24</f>
        <v>100</v>
      </c>
      <c r="L24" s="10">
        <f>E24-K24</f>
        <v>-100</v>
      </c>
      <c r="M24" s="16" t="e">
        <f>L24/E24</f>
        <v>#DIV/0!</v>
      </c>
    </row>
    <row r="25" spans="1:15" x14ac:dyDescent="0.25">
      <c r="A25" s="1">
        <v>50</v>
      </c>
      <c r="B25" s="35"/>
      <c r="C25" s="10"/>
      <c r="D25" s="19"/>
      <c r="E25" s="10"/>
      <c r="F25" s="10">
        <f>E25*0.35</f>
        <v>0</v>
      </c>
      <c r="G25" s="19"/>
      <c r="H25" s="10">
        <f>K25*12+(C25*0.35)</f>
        <v>1200</v>
      </c>
      <c r="I25" s="19"/>
      <c r="J25" s="22">
        <f>IF(E25*0.1&lt;100,100,E25*0.1)</f>
        <v>100</v>
      </c>
      <c r="K25" s="10">
        <f t="shared" si="2"/>
        <v>100</v>
      </c>
      <c r="L25" s="10">
        <f>E25-K25</f>
        <v>-100</v>
      </c>
      <c r="M25" s="16" t="e">
        <f>L25/E25</f>
        <v>#DIV/0!</v>
      </c>
    </row>
    <row r="26" spans="1:15" x14ac:dyDescent="0.25">
      <c r="A26" s="1">
        <v>100</v>
      </c>
      <c r="B26" s="35"/>
      <c r="C26" s="10"/>
      <c r="D26" s="19"/>
      <c r="E26" s="10"/>
      <c r="F26" s="10">
        <f>E26*0.35</f>
        <v>0</v>
      </c>
      <c r="G26" s="19"/>
      <c r="H26" s="10">
        <f>K26*12+(C26*0.35)</f>
        <v>1200</v>
      </c>
      <c r="I26" s="19"/>
      <c r="J26" s="22">
        <f>IF(E26*0.1&lt;100,100,E26*0.1)</f>
        <v>100</v>
      </c>
      <c r="K26" s="10">
        <f t="shared" si="2"/>
        <v>100</v>
      </c>
      <c r="L26" s="10">
        <f>E26-K26</f>
        <v>-100</v>
      </c>
      <c r="M26" s="16" t="e">
        <f>L26/E26</f>
        <v>#DIV/0!</v>
      </c>
    </row>
    <row r="27" spans="1:15" x14ac:dyDescent="0.25">
      <c r="A27" s="1">
        <v>200</v>
      </c>
      <c r="B27" s="35"/>
      <c r="C27" s="10"/>
      <c r="D27" s="19"/>
      <c r="E27" s="10"/>
      <c r="F27" s="10">
        <f>E27*0.35</f>
        <v>0</v>
      </c>
      <c r="G27" s="19"/>
      <c r="H27" s="10">
        <f>K27*12+(C27*0.35)</f>
        <v>1200</v>
      </c>
      <c r="I27" s="19"/>
      <c r="J27" s="22">
        <f>IF(E27*0.1&lt;100,100,E27*0.1)</f>
        <v>100</v>
      </c>
      <c r="K27" s="10">
        <f t="shared" si="2"/>
        <v>100</v>
      </c>
      <c r="L27" s="10">
        <f>E27-K27</f>
        <v>-100</v>
      </c>
      <c r="M27" s="16" t="e">
        <f>L27/E27</f>
        <v>#DIV/0!</v>
      </c>
    </row>
    <row r="28" spans="1:15" x14ac:dyDescent="0.25">
      <c r="C28" s="3"/>
      <c r="D28" s="3"/>
      <c r="E28" s="3"/>
      <c r="F28" s="3"/>
      <c r="G28" s="3"/>
      <c r="H28" s="3"/>
      <c r="I28" s="3"/>
      <c r="J28" s="3"/>
      <c r="K28" s="3"/>
      <c r="L28" s="3"/>
      <c r="M28" s="5"/>
    </row>
    <row r="29" spans="1:15" ht="15.75" x14ac:dyDescent="0.25">
      <c r="A29" s="88" t="s">
        <v>49</v>
      </c>
      <c r="B29" s="89"/>
      <c r="C29" s="90"/>
      <c r="D29" s="23"/>
      <c r="E29" s="91" t="s">
        <v>45</v>
      </c>
      <c r="F29" s="92"/>
      <c r="G29" s="3"/>
      <c r="H29" s="29"/>
      <c r="I29" s="3"/>
      <c r="J29" s="91" t="s">
        <v>45</v>
      </c>
      <c r="K29" s="93"/>
      <c r="L29" s="93"/>
      <c r="M29" s="92"/>
    </row>
    <row r="30" spans="1:15" ht="45" x14ac:dyDescent="0.25">
      <c r="A30" s="14" t="s">
        <v>33</v>
      </c>
      <c r="B30" s="31" t="s">
        <v>34</v>
      </c>
      <c r="C30" s="14" t="s">
        <v>35</v>
      </c>
      <c r="D30" s="18"/>
      <c r="E30" s="14" t="s">
        <v>36</v>
      </c>
      <c r="F30" s="48" t="s">
        <v>46</v>
      </c>
      <c r="G30" s="20"/>
      <c r="H30" s="14" t="s">
        <v>38</v>
      </c>
      <c r="I30" s="18"/>
      <c r="J30" s="14" t="s">
        <v>39</v>
      </c>
      <c r="K30" s="14" t="s">
        <v>40</v>
      </c>
      <c r="L30" s="14" t="s">
        <v>41</v>
      </c>
      <c r="M30" s="14" t="s">
        <v>42</v>
      </c>
    </row>
    <row r="31" spans="1:15" x14ac:dyDescent="0.25">
      <c r="A31" s="1">
        <v>100</v>
      </c>
      <c r="B31" s="35"/>
      <c r="C31" s="10"/>
      <c r="D31" s="19"/>
      <c r="E31" s="10"/>
      <c r="F31" s="10">
        <f>E31*0.35</f>
        <v>0</v>
      </c>
      <c r="G31" s="21"/>
      <c r="H31" s="10">
        <f>K31*12+(C31*0.35)</f>
        <v>1200</v>
      </c>
      <c r="I31" s="21"/>
      <c r="J31" s="22">
        <f>IF(E31*0.1&lt;100,100,E31*0.1)</f>
        <v>100</v>
      </c>
      <c r="K31" s="10">
        <f>F31+J31</f>
        <v>100</v>
      </c>
      <c r="L31" s="10">
        <f>E31-K31</f>
        <v>-100</v>
      </c>
      <c r="M31" s="16" t="e">
        <f>L31/E31</f>
        <v>#DIV/0!</v>
      </c>
    </row>
    <row r="32" spans="1:15" x14ac:dyDescent="0.25">
      <c r="A32" s="1">
        <v>150</v>
      </c>
      <c r="B32" s="35"/>
      <c r="C32" s="10"/>
      <c r="D32" s="19"/>
      <c r="E32" s="10"/>
      <c r="F32" s="10">
        <f t="shared" ref="F32:F33" si="3">E32*0.35</f>
        <v>0</v>
      </c>
      <c r="G32" s="21"/>
      <c r="H32" s="10">
        <f>K32*12+(C32*0.35)</f>
        <v>1200</v>
      </c>
      <c r="I32" s="19"/>
      <c r="J32" s="22">
        <f>IF(E32*0.1&lt;100,100,E32*0.1)</f>
        <v>100</v>
      </c>
      <c r="K32" s="10">
        <f t="shared" ref="K32:K33" si="4">F32+J32</f>
        <v>100</v>
      </c>
      <c r="L32" s="10">
        <f>E32-K32</f>
        <v>-100</v>
      </c>
      <c r="M32" s="16" t="e">
        <f>L32/E32</f>
        <v>#DIV/0!</v>
      </c>
    </row>
    <row r="33" spans="1:13" x14ac:dyDescent="0.25">
      <c r="A33" s="1">
        <v>200</v>
      </c>
      <c r="B33" s="35"/>
      <c r="C33" s="10"/>
      <c r="D33" s="19"/>
      <c r="E33" s="10"/>
      <c r="F33" s="10">
        <f t="shared" si="3"/>
        <v>0</v>
      </c>
      <c r="G33" s="21"/>
      <c r="H33" s="10">
        <f>K33*12+(C33*0.35)</f>
        <v>1200</v>
      </c>
      <c r="I33" s="19"/>
      <c r="J33" s="10">
        <f>IF(E33*0.1&lt;100,100,E33*0.1)</f>
        <v>100</v>
      </c>
      <c r="K33" s="10">
        <f t="shared" si="4"/>
        <v>100</v>
      </c>
      <c r="L33" s="10">
        <f>E33-K33</f>
        <v>-100</v>
      </c>
      <c r="M33" s="16" t="e">
        <f>L33/E33</f>
        <v>#DIV/0!</v>
      </c>
    </row>
  </sheetData>
  <mergeCells count="11">
    <mergeCell ref="A29:C29"/>
    <mergeCell ref="E29:F29"/>
    <mergeCell ref="J29:M29"/>
    <mergeCell ref="A8:M8"/>
    <mergeCell ref="A13:M13"/>
    <mergeCell ref="A15:C15"/>
    <mergeCell ref="E15:F15"/>
    <mergeCell ref="J15:M15"/>
    <mergeCell ref="A21:C21"/>
    <mergeCell ref="E21:F21"/>
    <mergeCell ref="J21:M21"/>
  </mergeCells>
  <printOptions horizontalCentered="1" verticalCentered="1"/>
  <pageMargins left="0.25" right="0.25" top="0.5" bottom="0.5" header="0.3" footer="0.3"/>
  <pageSetup scale="90" orientation="portrait" r:id="rId1"/>
  <headerFooter>
    <oddFooter>&amp;L&amp;"-,Italic"Note: Prices shown do not include taxes and surcharges&amp;RPage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P36"/>
  <sheetViews>
    <sheetView view="pageBreakPreview" topLeftCell="A16" zoomScaleNormal="90" zoomScaleSheetLayoutView="100" workbookViewId="0">
      <selection activeCell="C24" sqref="C24"/>
    </sheetView>
  </sheetViews>
  <sheetFormatPr defaultRowHeight="15" x14ac:dyDescent="0.25"/>
  <cols>
    <col min="1" max="1" width="10.85546875" customWidth="1"/>
    <col min="2" max="2" width="11.7109375" style="4" customWidth="1"/>
    <col min="3" max="3" width="11.42578125" customWidth="1"/>
    <col min="4" max="4" width="2.85546875" customWidth="1"/>
    <col min="5" max="6" width="10.7109375" customWidth="1"/>
    <col min="7" max="7" width="2.85546875" customWidth="1"/>
    <col min="8" max="8" width="6" hidden="1" customWidth="1"/>
    <col min="9" max="9" width="5.7109375" hidden="1" customWidth="1"/>
    <col min="10" max="11" width="10.7109375" customWidth="1"/>
    <col min="12" max="12" width="4.28515625" hidden="1" customWidth="1"/>
    <col min="13" max="13" width="7.140625" style="4" hidden="1" customWidth="1"/>
    <col min="14" max="14" width="2.85546875" customWidth="1"/>
    <col min="15" max="15" width="21.7109375" style="42" customWidth="1"/>
  </cols>
  <sheetData>
    <row r="6" spans="1:16" x14ac:dyDescent="0.25">
      <c r="A6" s="6" t="s">
        <v>30</v>
      </c>
      <c r="B6" s="32"/>
      <c r="E6" s="52" t="s">
        <v>50</v>
      </c>
      <c r="M6"/>
    </row>
    <row r="7" spans="1:16" ht="15.75" x14ac:dyDescent="0.25">
      <c r="A7" s="111" t="s">
        <v>51</v>
      </c>
      <c r="B7" s="111"/>
      <c r="C7" s="111"/>
      <c r="D7" s="111"/>
      <c r="E7" s="30">
        <v>24</v>
      </c>
      <c r="F7" s="30" t="s">
        <v>52</v>
      </c>
      <c r="M7"/>
    </row>
    <row r="8" spans="1:16" ht="18.75" customHeight="1" x14ac:dyDescent="0.35">
      <c r="A8" s="95" t="s">
        <v>53</v>
      </c>
      <c r="B8" s="95"/>
      <c r="C8" s="95"/>
      <c r="D8" s="95"/>
      <c r="E8" s="95"/>
      <c r="F8" s="95"/>
      <c r="G8" s="95"/>
      <c r="H8" s="95"/>
      <c r="I8" s="95"/>
      <c r="J8" s="95"/>
      <c r="K8" s="95"/>
      <c r="L8" s="95"/>
      <c r="M8" s="95"/>
      <c r="N8" s="95"/>
      <c r="O8" s="95"/>
    </row>
    <row r="9" spans="1:16" s="3" customFormat="1" ht="15" customHeight="1" x14ac:dyDescent="0.25">
      <c r="B9" s="5"/>
      <c r="M9" s="5"/>
      <c r="O9" s="43"/>
      <c r="P9"/>
    </row>
    <row r="10" spans="1:16" ht="15.75" x14ac:dyDescent="0.25">
      <c r="A10" s="96" t="s">
        <v>54</v>
      </c>
      <c r="B10" s="97"/>
      <c r="C10" s="112"/>
      <c r="D10" s="49"/>
      <c r="E10" s="91" t="s">
        <v>45</v>
      </c>
      <c r="F10" s="92"/>
      <c r="G10" s="3"/>
      <c r="H10" s="29"/>
      <c r="I10" s="27"/>
      <c r="J10" s="91" t="s">
        <v>45</v>
      </c>
      <c r="K10" s="92"/>
      <c r="L10" s="103"/>
      <c r="M10" s="104"/>
      <c r="O10" s="44" t="s">
        <v>55</v>
      </c>
    </row>
    <row r="11" spans="1:16" ht="45" customHeight="1" x14ac:dyDescent="0.25">
      <c r="A11" s="14" t="s">
        <v>33</v>
      </c>
      <c r="B11" s="31" t="s">
        <v>34</v>
      </c>
      <c r="C11" s="14" t="s">
        <v>35</v>
      </c>
      <c r="D11" s="18"/>
      <c r="E11" s="47" t="s">
        <v>36</v>
      </c>
      <c r="F11" s="50" t="s">
        <v>46</v>
      </c>
      <c r="G11" s="20"/>
      <c r="H11" s="14" t="s">
        <v>38</v>
      </c>
      <c r="I11" s="18"/>
      <c r="J11" s="14" t="s">
        <v>39</v>
      </c>
      <c r="K11" s="51" t="s">
        <v>40</v>
      </c>
      <c r="L11" s="14" t="s">
        <v>41</v>
      </c>
      <c r="M11" s="14" t="s">
        <v>56</v>
      </c>
      <c r="O11" s="45" t="s">
        <v>57</v>
      </c>
    </row>
    <row r="12" spans="1:16" x14ac:dyDescent="0.25">
      <c r="A12" s="36">
        <v>50</v>
      </c>
      <c r="B12" s="37" t="s">
        <v>58</v>
      </c>
      <c r="C12" s="38">
        <v>0</v>
      </c>
      <c r="D12" s="19"/>
      <c r="E12" s="39">
        <v>1355.14</v>
      </c>
      <c r="F12" s="38">
        <f t="shared" ref="F12" si="0">E12*0.35</f>
        <v>474.29899999999998</v>
      </c>
      <c r="G12" s="19"/>
      <c r="H12" s="38">
        <f>K12*12+(C12*0.35)</f>
        <v>7317.7559999999994</v>
      </c>
      <c r="I12" s="41"/>
      <c r="J12" s="39">
        <f>IF(E12*0.1&lt;100,100,E12*0.1)</f>
        <v>135.51400000000001</v>
      </c>
      <c r="K12" s="38">
        <f t="shared" ref="K12" si="1">F12+J12</f>
        <v>609.81299999999999</v>
      </c>
      <c r="L12" s="38">
        <f>E12-K12</f>
        <v>745.32700000000011</v>
      </c>
      <c r="M12" s="40">
        <f>L12/E12</f>
        <v>0.55000000000000004</v>
      </c>
      <c r="O12" s="46">
        <f t="shared" ref="O12" si="2">K12*$E$7+(C12*0.35)</f>
        <v>14635.511999999999</v>
      </c>
    </row>
    <row r="13" spans="1:16" s="3" customFormat="1" ht="15" customHeight="1" x14ac:dyDescent="0.25">
      <c r="A13" t="s">
        <v>59</v>
      </c>
      <c r="B13" s="5"/>
      <c r="M13" s="5"/>
      <c r="O13" s="43"/>
      <c r="P13"/>
    </row>
    <row r="14" spans="1:16" s="3" customFormat="1" ht="15" customHeight="1" x14ac:dyDescent="0.25">
      <c r="A14" t="s">
        <v>60</v>
      </c>
      <c r="B14" s="5"/>
      <c r="M14" s="5"/>
      <c r="O14" s="43"/>
      <c r="P14"/>
    </row>
    <row r="15" spans="1:16" s="3" customFormat="1" ht="15" customHeight="1" x14ac:dyDescent="0.25">
      <c r="B15" s="5"/>
      <c r="M15" s="5"/>
      <c r="O15" s="43"/>
      <c r="P15"/>
    </row>
    <row r="16" spans="1:16" ht="15.75" x14ac:dyDescent="0.25">
      <c r="A16" s="99" t="s">
        <v>61</v>
      </c>
      <c r="B16" s="100"/>
      <c r="C16" s="102"/>
      <c r="D16" s="25"/>
      <c r="E16" s="91" t="s">
        <v>45</v>
      </c>
      <c r="F16" s="92"/>
      <c r="G16" s="28"/>
      <c r="H16" s="29"/>
      <c r="I16" s="3"/>
      <c r="J16" s="91" t="s">
        <v>45</v>
      </c>
      <c r="K16" s="92"/>
      <c r="L16" s="103"/>
      <c r="M16" s="104"/>
      <c r="O16" s="44" t="s">
        <v>55</v>
      </c>
    </row>
    <row r="17" spans="1:15" ht="43.9" customHeight="1" x14ac:dyDescent="0.25">
      <c r="A17" s="14" t="s">
        <v>33</v>
      </c>
      <c r="B17" s="31" t="s">
        <v>34</v>
      </c>
      <c r="C17" s="14" t="s">
        <v>35</v>
      </c>
      <c r="D17" s="20"/>
      <c r="E17" s="47" t="s">
        <v>36</v>
      </c>
      <c r="F17" s="50" t="s">
        <v>46</v>
      </c>
      <c r="G17" s="20"/>
      <c r="H17" s="14" t="s">
        <v>38</v>
      </c>
      <c r="I17" s="18"/>
      <c r="J17" s="14" t="s">
        <v>39</v>
      </c>
      <c r="K17" s="51" t="s">
        <v>40</v>
      </c>
      <c r="L17" s="14" t="s">
        <v>41</v>
      </c>
      <c r="M17" s="14" t="s">
        <v>56</v>
      </c>
      <c r="O17" s="45" t="s">
        <v>57</v>
      </c>
    </row>
    <row r="18" spans="1:15" x14ac:dyDescent="0.25">
      <c r="A18" s="36">
        <v>50</v>
      </c>
      <c r="B18" s="37" t="s">
        <v>62</v>
      </c>
      <c r="C18" s="38">
        <v>250</v>
      </c>
      <c r="D18" s="21"/>
      <c r="E18" s="38">
        <v>770</v>
      </c>
      <c r="F18" s="38">
        <f>E18*0.35</f>
        <v>269.5</v>
      </c>
      <c r="G18" s="19"/>
      <c r="H18" s="38">
        <f>K18*12+(C18*0.35)</f>
        <v>4521.5</v>
      </c>
      <c r="I18" s="41"/>
      <c r="J18" s="39">
        <f>IF(E18*0.1&lt;100,100,E18*0.1)</f>
        <v>100</v>
      </c>
      <c r="K18" s="38">
        <f t="shared" ref="K18:K19" si="3">F18+J18</f>
        <v>369.5</v>
      </c>
      <c r="L18" s="38">
        <f>E18-K18</f>
        <v>400.5</v>
      </c>
      <c r="M18" s="40">
        <f>L18/E18</f>
        <v>0.52012987012987011</v>
      </c>
      <c r="O18" s="46">
        <f t="shared" ref="O18:O19" si="4">K18*$E$7+(C18*0.35)</f>
        <v>8955.5</v>
      </c>
    </row>
    <row r="19" spans="1:15" x14ac:dyDescent="0.25">
      <c r="A19" s="36">
        <v>50</v>
      </c>
      <c r="B19" s="37" t="s">
        <v>63</v>
      </c>
      <c r="C19" s="55">
        <v>250</v>
      </c>
      <c r="D19" s="53"/>
      <c r="E19" s="55">
        <v>523</v>
      </c>
      <c r="F19" s="55">
        <f>E19*0.35</f>
        <v>183.04999999999998</v>
      </c>
      <c r="G19" s="54"/>
      <c r="H19" s="55">
        <f>K19*12+(C19*0.35)</f>
        <v>3484.0999999999995</v>
      </c>
      <c r="I19" s="56"/>
      <c r="J19" s="65">
        <f>IF(E19*0.1&lt;100,100,E19*0.1)</f>
        <v>100</v>
      </c>
      <c r="K19" s="55">
        <f t="shared" si="3"/>
        <v>283.04999999999995</v>
      </c>
      <c r="L19" s="55">
        <f>E19-K19</f>
        <v>239.95000000000005</v>
      </c>
      <c r="M19" s="57">
        <f>L19/E19</f>
        <v>0.45879541108986627</v>
      </c>
      <c r="O19" s="66">
        <f t="shared" si="4"/>
        <v>6880.6999999999989</v>
      </c>
    </row>
    <row r="20" spans="1:15" x14ac:dyDescent="0.25">
      <c r="A20" t="s">
        <v>64</v>
      </c>
      <c r="C20" s="3"/>
      <c r="D20" s="3"/>
      <c r="E20" s="3"/>
      <c r="F20" s="3"/>
      <c r="G20" s="3"/>
      <c r="H20" s="3"/>
      <c r="I20" s="3"/>
      <c r="J20" s="3"/>
      <c r="K20" s="3"/>
      <c r="L20" s="3"/>
      <c r="M20" s="5"/>
    </row>
    <row r="21" spans="1:15" x14ac:dyDescent="0.25">
      <c r="C21" s="3"/>
      <c r="D21" s="3"/>
      <c r="E21" s="3"/>
      <c r="F21" s="3"/>
      <c r="G21" s="3"/>
      <c r="H21" s="3"/>
      <c r="I21" s="3"/>
      <c r="J21" s="3"/>
      <c r="K21" s="3"/>
      <c r="L21" s="3"/>
      <c r="M21" s="5"/>
    </row>
    <row r="22" spans="1:15" ht="15.75" x14ac:dyDescent="0.25">
      <c r="A22" s="105" t="s">
        <v>65</v>
      </c>
      <c r="B22" s="106"/>
      <c r="C22" s="107"/>
      <c r="D22" s="23"/>
      <c r="E22" s="91" t="s">
        <v>45</v>
      </c>
      <c r="F22" s="92"/>
      <c r="G22" s="3"/>
      <c r="H22" s="29"/>
      <c r="I22" s="27"/>
      <c r="J22" s="91" t="s">
        <v>45</v>
      </c>
      <c r="K22" s="92"/>
      <c r="L22" s="103"/>
      <c r="M22" s="104"/>
      <c r="O22" s="44" t="s">
        <v>55</v>
      </c>
    </row>
    <row r="23" spans="1:15" ht="45.6" customHeight="1" x14ac:dyDescent="0.25">
      <c r="A23" s="14" t="s">
        <v>33</v>
      </c>
      <c r="B23" s="31" t="s">
        <v>34</v>
      </c>
      <c r="C23" s="14" t="s">
        <v>35</v>
      </c>
      <c r="D23" s="18"/>
      <c r="E23" s="47" t="s">
        <v>36</v>
      </c>
      <c r="F23" s="50" t="s">
        <v>46</v>
      </c>
      <c r="G23" s="20"/>
      <c r="H23" s="14" t="s">
        <v>38</v>
      </c>
      <c r="I23" s="18"/>
      <c r="J23" s="14" t="s">
        <v>39</v>
      </c>
      <c r="K23" s="51" t="s">
        <v>40</v>
      </c>
      <c r="L23" s="14" t="s">
        <v>41</v>
      </c>
      <c r="M23" s="14" t="s">
        <v>56</v>
      </c>
      <c r="O23" s="45" t="s">
        <v>57</v>
      </c>
    </row>
    <row r="24" spans="1:15" x14ac:dyDescent="0.25">
      <c r="A24" s="36">
        <v>50</v>
      </c>
      <c r="B24" s="37" t="s">
        <v>66</v>
      </c>
      <c r="C24" s="38">
        <v>4500</v>
      </c>
      <c r="D24" s="19"/>
      <c r="E24" s="38">
        <v>917.7</v>
      </c>
      <c r="F24" s="38">
        <f t="shared" ref="F24" si="5">E24*0.35</f>
        <v>321.19499999999999</v>
      </c>
      <c r="G24" s="19"/>
      <c r="H24" s="58">
        <f t="shared" ref="H24" si="6">K24*12+(C24*0.35)</f>
        <v>6629.34</v>
      </c>
      <c r="I24" s="41"/>
      <c r="J24" s="38">
        <f t="shared" ref="J24" si="7">IF(E24*0.1&lt;100,100,E24*0.1)</f>
        <v>100</v>
      </c>
      <c r="K24" s="38">
        <f t="shared" ref="K24" si="8">F24+J24</f>
        <v>421.19499999999999</v>
      </c>
      <c r="L24" s="58">
        <f t="shared" ref="L24" si="9">E24-K24</f>
        <v>496.50500000000005</v>
      </c>
      <c r="M24" s="59">
        <f t="shared" ref="M24" si="10">L24/E24</f>
        <v>0.54103192764520003</v>
      </c>
      <c r="O24" s="46">
        <f t="shared" ref="O24" si="11">K24*$E$7+(C24*0.35)</f>
        <v>11683.68</v>
      </c>
    </row>
    <row r="26" spans="1:15" ht="15.75" x14ac:dyDescent="0.25">
      <c r="A26" s="108" t="s">
        <v>67</v>
      </c>
      <c r="B26" s="109"/>
      <c r="C26" s="110"/>
      <c r="D26" s="23"/>
      <c r="E26" s="91" t="s">
        <v>45</v>
      </c>
      <c r="F26" s="92"/>
      <c r="G26" s="3"/>
      <c r="H26" s="29"/>
      <c r="I26" s="27"/>
      <c r="J26" s="91" t="s">
        <v>45</v>
      </c>
      <c r="K26" s="92"/>
      <c r="L26" s="103"/>
      <c r="M26" s="104"/>
      <c r="O26" s="44" t="s">
        <v>55</v>
      </c>
    </row>
    <row r="27" spans="1:15" ht="57" customHeight="1" x14ac:dyDescent="0.25">
      <c r="A27" s="14" t="s">
        <v>33</v>
      </c>
      <c r="B27" s="31" t="s">
        <v>34</v>
      </c>
      <c r="C27" s="14" t="s">
        <v>35</v>
      </c>
      <c r="D27" s="18"/>
      <c r="E27" s="47" t="s">
        <v>36</v>
      </c>
      <c r="F27" s="50" t="s">
        <v>46</v>
      </c>
      <c r="G27" s="20"/>
      <c r="H27" s="14" t="s">
        <v>38</v>
      </c>
      <c r="I27" s="18"/>
      <c r="J27" s="14" t="s">
        <v>39</v>
      </c>
      <c r="K27" s="51" t="s">
        <v>40</v>
      </c>
      <c r="L27" s="14" t="s">
        <v>41</v>
      </c>
      <c r="M27" s="14" t="s">
        <v>56</v>
      </c>
      <c r="O27" s="45" t="s">
        <v>57</v>
      </c>
    </row>
    <row r="28" spans="1:15" x14ac:dyDescent="0.25">
      <c r="A28" s="36">
        <v>50</v>
      </c>
      <c r="B28" s="37" t="s">
        <v>66</v>
      </c>
      <c r="C28" s="38">
        <v>250</v>
      </c>
      <c r="D28" s="19"/>
      <c r="E28" s="39">
        <v>650</v>
      </c>
      <c r="F28" s="38">
        <f t="shared" ref="F28" si="12">E28*0.35</f>
        <v>227.49999999999997</v>
      </c>
      <c r="G28" s="19"/>
      <c r="H28" s="38">
        <f t="shared" ref="H28" si="13">K28*12+(C28*0.35)</f>
        <v>4017.5</v>
      </c>
      <c r="I28" s="41"/>
      <c r="J28" s="39">
        <f t="shared" ref="J28" si="14">IF(E28*0.1&lt;100,100,E28*0.1)</f>
        <v>100</v>
      </c>
      <c r="K28" s="38">
        <f t="shared" ref="K28" si="15">F28+J28</f>
        <v>327.5</v>
      </c>
      <c r="L28" s="38">
        <f t="shared" ref="L28" si="16">E28-K28</f>
        <v>322.5</v>
      </c>
      <c r="M28" s="40">
        <f t="shared" ref="M28" si="17">L28/E28</f>
        <v>0.49615384615384617</v>
      </c>
      <c r="O28" s="46">
        <f t="shared" ref="O28" si="18">K28*$E$7+(C28*0.35)</f>
        <v>7947.5</v>
      </c>
    </row>
    <row r="29" spans="1:15" x14ac:dyDescent="0.25">
      <c r="A29" t="s">
        <v>68</v>
      </c>
      <c r="B29"/>
    </row>
    <row r="31" spans="1:15" ht="15.75" x14ac:dyDescent="0.25">
      <c r="A31" s="99" t="s">
        <v>69</v>
      </c>
      <c r="B31" s="100"/>
      <c r="C31" s="102"/>
      <c r="D31" s="25"/>
      <c r="E31" s="91" t="s">
        <v>45</v>
      </c>
      <c r="F31" s="92"/>
      <c r="G31" s="28"/>
      <c r="H31" s="29"/>
      <c r="I31" s="3"/>
      <c r="J31" s="91" t="s">
        <v>45</v>
      </c>
      <c r="K31" s="92"/>
      <c r="L31" s="103"/>
      <c r="M31" s="104"/>
      <c r="O31" s="44" t="s">
        <v>55</v>
      </c>
    </row>
    <row r="32" spans="1:15" ht="45" customHeight="1" x14ac:dyDescent="0.25">
      <c r="A32" s="14" t="s">
        <v>33</v>
      </c>
      <c r="B32" s="31" t="s">
        <v>34</v>
      </c>
      <c r="C32" s="14" t="s">
        <v>35</v>
      </c>
      <c r="D32" s="20"/>
      <c r="E32" s="47" t="s">
        <v>36</v>
      </c>
      <c r="F32" s="50" t="s">
        <v>46</v>
      </c>
      <c r="G32" s="20"/>
      <c r="H32" s="14" t="s">
        <v>38</v>
      </c>
      <c r="I32" s="18"/>
      <c r="J32" s="14" t="s">
        <v>39</v>
      </c>
      <c r="K32" s="51" t="s">
        <v>40</v>
      </c>
      <c r="L32" s="14" t="s">
        <v>41</v>
      </c>
      <c r="M32" s="14" t="s">
        <v>56</v>
      </c>
      <c r="O32" s="45" t="s">
        <v>57</v>
      </c>
    </row>
    <row r="33" spans="1:15" x14ac:dyDescent="0.25">
      <c r="A33" s="36">
        <v>50</v>
      </c>
      <c r="B33" s="37" t="s">
        <v>63</v>
      </c>
      <c r="C33" s="55">
        <v>150</v>
      </c>
      <c r="D33" s="53"/>
      <c r="E33" s="55">
        <v>570</v>
      </c>
      <c r="F33" s="55">
        <f>E33*0.35</f>
        <v>199.5</v>
      </c>
      <c r="G33" s="54"/>
      <c r="H33" s="55">
        <f>K33*12+(C33*0.35)</f>
        <v>3646.5</v>
      </c>
      <c r="I33" s="56"/>
      <c r="J33" s="65">
        <f>IF(E33*0.1&lt;100,100,E33*0.1)</f>
        <v>100</v>
      </c>
      <c r="K33" s="55">
        <f t="shared" ref="K33:K34" si="19">F33+J33</f>
        <v>299.5</v>
      </c>
      <c r="L33" s="55">
        <f>E33-K33</f>
        <v>270.5</v>
      </c>
      <c r="M33" s="57">
        <f>L33/E33</f>
        <v>0.47456140350877191</v>
      </c>
      <c r="O33" s="66">
        <f t="shared" ref="O33:O34" si="20">K33*$E$7+(C33*0.35)</f>
        <v>7240.5</v>
      </c>
    </row>
    <row r="34" spans="1:15" ht="13.9" customHeight="1" x14ac:dyDescent="0.25">
      <c r="A34" s="37" t="s">
        <v>26</v>
      </c>
      <c r="B34" s="37" t="s">
        <v>70</v>
      </c>
      <c r="C34" s="55">
        <v>0</v>
      </c>
      <c r="D34" s="60"/>
      <c r="E34" s="55">
        <v>40.75</v>
      </c>
      <c r="F34" s="55">
        <f>E34*0.35</f>
        <v>14.262499999999999</v>
      </c>
      <c r="G34" s="60"/>
      <c r="H34" s="61"/>
      <c r="I34" s="61"/>
      <c r="J34" s="55">
        <f>E34*0.1</f>
        <v>4.0750000000000002</v>
      </c>
      <c r="K34" s="55">
        <f t="shared" si="19"/>
        <v>18.337499999999999</v>
      </c>
      <c r="L34" s="61"/>
      <c r="M34" s="62"/>
      <c r="O34" s="66">
        <f t="shared" si="20"/>
        <v>440.09999999999997</v>
      </c>
    </row>
    <row r="35" spans="1:15" ht="13.9" customHeight="1" x14ac:dyDescent="0.25">
      <c r="A35" t="s">
        <v>71</v>
      </c>
      <c r="C35" s="60"/>
      <c r="D35" s="60"/>
      <c r="E35" s="60"/>
      <c r="F35" s="60"/>
      <c r="G35" s="60"/>
      <c r="H35" s="60"/>
      <c r="I35" s="60"/>
      <c r="J35" s="60"/>
      <c r="K35" s="60"/>
      <c r="L35" s="60"/>
      <c r="M35" s="63"/>
      <c r="O35" s="64"/>
    </row>
    <row r="36" spans="1:15" x14ac:dyDescent="0.25">
      <c r="A36" t="s">
        <v>72</v>
      </c>
      <c r="C36" s="3"/>
      <c r="D36" s="3"/>
      <c r="E36" s="3"/>
      <c r="F36" s="3"/>
      <c r="G36" s="3"/>
      <c r="H36" s="3"/>
      <c r="I36" s="3"/>
      <c r="J36" s="3"/>
      <c r="K36" s="3"/>
      <c r="L36" s="3"/>
      <c r="M36" s="5"/>
    </row>
  </sheetData>
  <mergeCells count="22">
    <mergeCell ref="A7:D7"/>
    <mergeCell ref="A8:O8"/>
    <mergeCell ref="A10:C10"/>
    <mergeCell ref="E10:F10"/>
    <mergeCell ref="J10:K10"/>
    <mergeCell ref="L10:M10"/>
    <mergeCell ref="A16:C16"/>
    <mergeCell ref="E16:F16"/>
    <mergeCell ref="J16:K16"/>
    <mergeCell ref="L16:M16"/>
    <mergeCell ref="A31:C31"/>
    <mergeCell ref="E31:F31"/>
    <mergeCell ref="J31:K31"/>
    <mergeCell ref="L31:M31"/>
    <mergeCell ref="A22:C22"/>
    <mergeCell ref="E22:F22"/>
    <mergeCell ref="J22:K22"/>
    <mergeCell ref="L22:M22"/>
    <mergeCell ref="A26:C26"/>
    <mergeCell ref="E26:F26"/>
    <mergeCell ref="J26:K26"/>
    <mergeCell ref="L26:M26"/>
  </mergeCells>
  <printOptions horizontalCentered="1" verticalCentered="1"/>
  <pageMargins left="0.25" right="0.25" top="0.5" bottom="0.5" header="0.3" footer="0.3"/>
  <pageSetup scale="92" orientation="portrait" r:id="rId1"/>
  <headerFooter>
    <oddFooter>&amp;L&amp;"-,Italic"Note: Prices shown do not include taxes and surcharges&amp;RPage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P43"/>
  <sheetViews>
    <sheetView view="pageBreakPreview" zoomScaleNormal="90" zoomScaleSheetLayoutView="100" workbookViewId="0">
      <selection activeCell="K11" sqref="K11"/>
    </sheetView>
  </sheetViews>
  <sheetFormatPr defaultRowHeight="15" x14ac:dyDescent="0.25"/>
  <cols>
    <col min="1" max="1" width="10.85546875" customWidth="1"/>
    <col min="2" max="2" width="11.7109375" style="4" customWidth="1"/>
    <col min="3" max="3" width="11.5703125" customWidth="1"/>
    <col min="4" max="4" width="2.85546875" customWidth="1"/>
    <col min="5" max="5" width="11.5703125" customWidth="1"/>
    <col min="6" max="6" width="10.7109375" customWidth="1"/>
    <col min="7" max="7" width="2.85546875" customWidth="1"/>
    <col min="8" max="8" width="6" hidden="1" customWidth="1"/>
    <col min="9" max="9" width="5.7109375" hidden="1" customWidth="1"/>
    <col min="10" max="11" width="10.7109375" customWidth="1"/>
    <col min="12" max="12" width="4.28515625" hidden="1" customWidth="1"/>
    <col min="13" max="13" width="7.140625" style="4" hidden="1" customWidth="1"/>
    <col min="14" max="14" width="2.85546875" customWidth="1"/>
    <col min="15" max="15" width="21.7109375" style="42" customWidth="1"/>
  </cols>
  <sheetData>
    <row r="6" spans="1:16" x14ac:dyDescent="0.25">
      <c r="A6" s="6" t="s">
        <v>30</v>
      </c>
      <c r="B6" s="32"/>
      <c r="E6" s="52" t="s">
        <v>50</v>
      </c>
      <c r="M6"/>
    </row>
    <row r="7" spans="1:16" ht="15.75" x14ac:dyDescent="0.25">
      <c r="A7" s="111" t="s">
        <v>51</v>
      </c>
      <c r="B7" s="111"/>
      <c r="C7" s="111"/>
      <c r="D7" s="111"/>
      <c r="E7" s="30">
        <v>12</v>
      </c>
      <c r="F7" s="30" t="s">
        <v>52</v>
      </c>
      <c r="M7"/>
    </row>
    <row r="8" spans="1:16" ht="18.75" customHeight="1" x14ac:dyDescent="0.35">
      <c r="A8" s="95" t="s">
        <v>73</v>
      </c>
      <c r="B8" s="95"/>
      <c r="C8" s="95"/>
      <c r="D8" s="95"/>
      <c r="E8" s="95"/>
      <c r="F8" s="95"/>
      <c r="G8" s="95"/>
      <c r="H8" s="95"/>
      <c r="I8" s="95"/>
      <c r="J8" s="95"/>
      <c r="K8" s="95"/>
      <c r="L8" s="95"/>
      <c r="M8" s="95"/>
      <c r="N8" s="95"/>
      <c r="O8" s="95"/>
    </row>
    <row r="9" spans="1:16" ht="18.75" customHeight="1" x14ac:dyDescent="0.35">
      <c r="A9" s="67"/>
      <c r="B9" s="67"/>
      <c r="C9" s="67"/>
      <c r="D9" s="67"/>
      <c r="E9" s="67"/>
      <c r="F9" s="67"/>
      <c r="G9" s="67"/>
      <c r="H9" s="67"/>
      <c r="I9" s="67"/>
      <c r="J9" s="67"/>
      <c r="K9" s="67"/>
      <c r="L9" s="67"/>
      <c r="M9" s="67"/>
      <c r="N9" s="67"/>
      <c r="O9" s="67"/>
    </row>
    <row r="10" spans="1:16" ht="15.75" x14ac:dyDescent="0.25">
      <c r="A10" s="96" t="s">
        <v>54</v>
      </c>
      <c r="B10" s="97"/>
      <c r="C10" s="97"/>
      <c r="D10" s="49"/>
      <c r="E10" s="91" t="s">
        <v>45</v>
      </c>
      <c r="F10" s="104"/>
      <c r="G10" s="3"/>
      <c r="H10" s="29"/>
      <c r="I10" s="27"/>
      <c r="J10" s="91" t="s">
        <v>45</v>
      </c>
      <c r="K10" s="104"/>
      <c r="L10" s="91"/>
      <c r="M10" s="104"/>
      <c r="O10" s="44" t="s">
        <v>55</v>
      </c>
    </row>
    <row r="11" spans="1:16" ht="45" customHeight="1" x14ac:dyDescent="0.25">
      <c r="A11" s="14" t="s">
        <v>33</v>
      </c>
      <c r="B11" s="31" t="s">
        <v>34</v>
      </c>
      <c r="C11" s="14" t="s">
        <v>35</v>
      </c>
      <c r="D11" s="18"/>
      <c r="E11" s="47" t="s">
        <v>36</v>
      </c>
      <c r="F11" s="50" t="s">
        <v>46</v>
      </c>
      <c r="G11" s="20"/>
      <c r="H11" s="14" t="s">
        <v>38</v>
      </c>
      <c r="I11" s="18"/>
      <c r="J11" s="14" t="s">
        <v>39</v>
      </c>
      <c r="K11" s="51" t="s">
        <v>40</v>
      </c>
      <c r="L11" s="14" t="s">
        <v>41</v>
      </c>
      <c r="M11" s="14" t="s">
        <v>56</v>
      </c>
      <c r="O11" s="45" t="s">
        <v>57</v>
      </c>
    </row>
    <row r="12" spans="1:16" x14ac:dyDescent="0.25">
      <c r="A12" s="36">
        <v>50</v>
      </c>
      <c r="B12" s="37" t="s">
        <v>58</v>
      </c>
      <c r="C12" s="38">
        <v>0</v>
      </c>
      <c r="D12" s="19"/>
      <c r="E12" s="39">
        <v>1355.14</v>
      </c>
      <c r="F12" s="38">
        <f t="shared" ref="F12" si="0">E12*0.35</f>
        <v>474.29899999999998</v>
      </c>
      <c r="G12" s="19"/>
      <c r="H12" s="38">
        <f>K12*12+(C12*0.35)</f>
        <v>7317.7559999999994</v>
      </c>
      <c r="I12" s="41"/>
      <c r="J12" s="39">
        <f>IF(E12*0.1&lt;100,100,E12*0.1)</f>
        <v>135.51400000000001</v>
      </c>
      <c r="K12" s="38">
        <f t="shared" ref="K12" si="1">F12+J12</f>
        <v>609.81299999999999</v>
      </c>
      <c r="L12" s="38">
        <f>E12-K12</f>
        <v>745.32700000000011</v>
      </c>
      <c r="M12" s="40">
        <f>L12/E12</f>
        <v>0.55000000000000004</v>
      </c>
      <c r="O12" s="46">
        <f t="shared" ref="O12" si="2">K12*$E$7+(C12*0.35)</f>
        <v>7317.7559999999994</v>
      </c>
    </row>
    <row r="13" spans="1:16" s="3" customFormat="1" ht="15" customHeight="1" x14ac:dyDescent="0.25">
      <c r="A13" t="s">
        <v>59</v>
      </c>
      <c r="B13" s="5"/>
      <c r="M13" s="5"/>
      <c r="O13" s="43"/>
      <c r="P13"/>
    </row>
    <row r="14" spans="1:16" s="3" customFormat="1" ht="15" customHeight="1" x14ac:dyDescent="0.25">
      <c r="A14" t="s">
        <v>60</v>
      </c>
      <c r="B14" s="5"/>
      <c r="M14" s="5"/>
      <c r="O14" s="43"/>
      <c r="P14"/>
    </row>
    <row r="15" spans="1:16" s="3" customFormat="1" ht="15" customHeight="1" x14ac:dyDescent="0.25">
      <c r="B15" s="5"/>
      <c r="M15" s="5"/>
      <c r="O15" s="43"/>
      <c r="P15"/>
    </row>
    <row r="16" spans="1:16" ht="15.75" x14ac:dyDescent="0.25">
      <c r="A16" s="99" t="s">
        <v>61</v>
      </c>
      <c r="B16" s="100"/>
      <c r="C16" s="102"/>
      <c r="D16" s="25"/>
      <c r="E16" s="91" t="s">
        <v>45</v>
      </c>
      <c r="F16" s="92"/>
      <c r="G16" s="28"/>
      <c r="H16" s="29"/>
      <c r="I16" s="3"/>
      <c r="J16" s="91" t="s">
        <v>45</v>
      </c>
      <c r="K16" s="92"/>
      <c r="L16" s="103"/>
      <c r="M16" s="104"/>
      <c r="O16" s="44" t="s">
        <v>55</v>
      </c>
    </row>
    <row r="17" spans="1:15" ht="43.9" customHeight="1" x14ac:dyDescent="0.25">
      <c r="A17" s="14" t="s">
        <v>33</v>
      </c>
      <c r="B17" s="31" t="s">
        <v>34</v>
      </c>
      <c r="C17" s="14" t="s">
        <v>35</v>
      </c>
      <c r="D17" s="20"/>
      <c r="E17" s="47" t="s">
        <v>36</v>
      </c>
      <c r="F17" s="50" t="s">
        <v>46</v>
      </c>
      <c r="G17" s="20"/>
      <c r="H17" s="14" t="s">
        <v>38</v>
      </c>
      <c r="I17" s="18"/>
      <c r="J17" s="14" t="s">
        <v>39</v>
      </c>
      <c r="K17" s="51" t="s">
        <v>40</v>
      </c>
      <c r="L17" s="14" t="s">
        <v>41</v>
      </c>
      <c r="M17" s="14" t="s">
        <v>56</v>
      </c>
      <c r="O17" s="45" t="s">
        <v>74</v>
      </c>
    </row>
    <row r="18" spans="1:15" x14ac:dyDescent="0.25">
      <c r="A18" s="36">
        <v>50</v>
      </c>
      <c r="B18" s="37" t="s">
        <v>62</v>
      </c>
      <c r="C18" s="38">
        <v>250</v>
      </c>
      <c r="D18" s="21"/>
      <c r="E18" s="38">
        <v>840</v>
      </c>
      <c r="F18" s="38">
        <f>E18*0.35</f>
        <v>294</v>
      </c>
      <c r="G18" s="19"/>
      <c r="H18" s="38">
        <f>K18*12+(C18*0.35)</f>
        <v>4815.5</v>
      </c>
      <c r="I18" s="41"/>
      <c r="J18" s="39">
        <f>IF(E18*0.1&lt;100,100,E18*0.1)</f>
        <v>100</v>
      </c>
      <c r="K18" s="38">
        <f t="shared" ref="K18:K19" si="3">F18+J18</f>
        <v>394</v>
      </c>
      <c r="L18" s="38">
        <f>E18-K18</f>
        <v>446</v>
      </c>
      <c r="M18" s="40">
        <f>L18/E18</f>
        <v>0.53095238095238095</v>
      </c>
      <c r="O18" s="46">
        <f t="shared" ref="O18:O19" si="4">K18*$E$7+(C18*0.35)</f>
        <v>4815.5</v>
      </c>
    </row>
    <row r="19" spans="1:15" x14ac:dyDescent="0.25">
      <c r="A19" s="36">
        <v>50</v>
      </c>
      <c r="B19" s="37" t="s">
        <v>63</v>
      </c>
      <c r="C19" s="55">
        <v>250</v>
      </c>
      <c r="D19" s="53"/>
      <c r="E19" s="55">
        <v>570</v>
      </c>
      <c r="F19" s="55">
        <f>E19*0.35</f>
        <v>199.5</v>
      </c>
      <c r="G19" s="54"/>
      <c r="H19" s="55">
        <f>K19*12+(C19*0.35)</f>
        <v>3681.5</v>
      </c>
      <c r="I19" s="56"/>
      <c r="J19" s="65">
        <f>IF(E19*0.1&lt;100,100,E19*0.1)</f>
        <v>100</v>
      </c>
      <c r="K19" s="55">
        <f t="shared" si="3"/>
        <v>299.5</v>
      </c>
      <c r="L19" s="55">
        <f>E19-K19</f>
        <v>270.5</v>
      </c>
      <c r="M19" s="57">
        <f>L19/E19</f>
        <v>0.47456140350877191</v>
      </c>
      <c r="O19" s="66">
        <f t="shared" si="4"/>
        <v>3681.5</v>
      </c>
    </row>
    <row r="20" spans="1:15" x14ac:dyDescent="0.25">
      <c r="A20" t="s">
        <v>64</v>
      </c>
      <c r="C20" s="3"/>
      <c r="D20" s="3"/>
      <c r="E20" s="3"/>
      <c r="F20" s="3"/>
      <c r="G20" s="3"/>
      <c r="H20" s="3"/>
      <c r="I20" s="3"/>
      <c r="J20" s="3"/>
      <c r="K20" s="3"/>
      <c r="L20" s="3"/>
      <c r="M20" s="5"/>
    </row>
    <row r="21" spans="1:15" x14ac:dyDescent="0.25">
      <c r="C21" s="3"/>
      <c r="D21" s="3"/>
      <c r="E21" s="3"/>
      <c r="F21" s="3"/>
      <c r="G21" s="3"/>
      <c r="H21" s="3"/>
      <c r="I21" s="3"/>
      <c r="J21" s="3"/>
      <c r="K21" s="3"/>
      <c r="L21" s="3"/>
      <c r="M21" s="5"/>
    </row>
    <row r="22" spans="1:15" ht="15.75" x14ac:dyDescent="0.25">
      <c r="A22" s="105" t="s">
        <v>65</v>
      </c>
      <c r="B22" s="106"/>
      <c r="C22" s="107"/>
      <c r="D22" s="23"/>
      <c r="E22" s="91" t="s">
        <v>45</v>
      </c>
      <c r="F22" s="104"/>
      <c r="G22" s="3"/>
      <c r="H22" s="29"/>
      <c r="I22" s="27"/>
      <c r="J22" s="91" t="s">
        <v>45</v>
      </c>
      <c r="K22" s="104"/>
      <c r="L22" s="91"/>
      <c r="M22" s="104"/>
      <c r="O22" s="44" t="s">
        <v>55</v>
      </c>
    </row>
    <row r="23" spans="1:15" ht="45.6" customHeight="1" x14ac:dyDescent="0.25">
      <c r="A23" s="14" t="s">
        <v>33</v>
      </c>
      <c r="B23" s="31" t="s">
        <v>34</v>
      </c>
      <c r="C23" s="14" t="s">
        <v>35</v>
      </c>
      <c r="D23" s="18"/>
      <c r="E23" s="47" t="s">
        <v>36</v>
      </c>
      <c r="F23" s="50" t="s">
        <v>46</v>
      </c>
      <c r="G23" s="20"/>
      <c r="H23" s="14" t="s">
        <v>38</v>
      </c>
      <c r="I23" s="18"/>
      <c r="J23" s="14" t="s">
        <v>39</v>
      </c>
      <c r="K23" s="51" t="s">
        <v>40</v>
      </c>
      <c r="L23" s="14" t="s">
        <v>41</v>
      </c>
      <c r="M23" s="14" t="s">
        <v>56</v>
      </c>
      <c r="O23" s="45" t="s">
        <v>75</v>
      </c>
    </row>
    <row r="24" spans="1:15" x14ac:dyDescent="0.25">
      <c r="A24" s="36">
        <v>50</v>
      </c>
      <c r="B24" s="37" t="s">
        <v>66</v>
      </c>
      <c r="C24" s="38">
        <v>4500</v>
      </c>
      <c r="D24" s="19"/>
      <c r="E24" s="38">
        <v>917.7</v>
      </c>
      <c r="F24" s="38">
        <f t="shared" ref="F24" si="5">E24*0.35</f>
        <v>321.19499999999999</v>
      </c>
      <c r="G24" s="19"/>
      <c r="H24" s="58">
        <f t="shared" ref="H24" si="6">K24*12+(C24*0.35)</f>
        <v>6629.34</v>
      </c>
      <c r="I24" s="41"/>
      <c r="J24" s="38">
        <f t="shared" ref="J24" si="7">IF(E24*0.1&lt;100,100,E24*0.1)</f>
        <v>100</v>
      </c>
      <c r="K24" s="38">
        <f t="shared" ref="K24" si="8">F24+J24</f>
        <v>421.19499999999999</v>
      </c>
      <c r="L24" s="58">
        <f t="shared" ref="L24" si="9">E24-K24</f>
        <v>496.50500000000005</v>
      </c>
      <c r="M24" s="59">
        <f t="shared" ref="M24" si="10">L24/E24</f>
        <v>0.54103192764520003</v>
      </c>
      <c r="O24" s="46">
        <f t="shared" ref="O24" si="11">K24*$E$7+(C24*0.35)</f>
        <v>6629.34</v>
      </c>
    </row>
    <row r="25" spans="1:15" x14ac:dyDescent="0.25">
      <c r="C25" s="3"/>
      <c r="D25" s="3"/>
      <c r="E25" s="3"/>
      <c r="F25" s="3"/>
      <c r="G25" s="3"/>
      <c r="H25" s="3"/>
      <c r="I25" s="3"/>
      <c r="J25" s="3"/>
      <c r="K25" s="3"/>
      <c r="L25" s="3"/>
      <c r="M25" s="5"/>
    </row>
    <row r="26" spans="1:15" ht="15.75" hidden="1" customHeight="1" x14ac:dyDescent="0.25">
      <c r="A26" s="116" t="s">
        <v>76</v>
      </c>
      <c r="B26" s="117"/>
      <c r="C26" s="118"/>
      <c r="D26" s="23"/>
      <c r="E26" s="91" t="s">
        <v>45</v>
      </c>
      <c r="F26" s="92"/>
      <c r="G26" s="3"/>
      <c r="H26" s="29"/>
      <c r="I26" s="27"/>
      <c r="J26" s="91" t="s">
        <v>45</v>
      </c>
      <c r="K26" s="92"/>
      <c r="L26" s="103"/>
      <c r="M26" s="104"/>
      <c r="O26" s="44" t="s">
        <v>55</v>
      </c>
    </row>
    <row r="27" spans="1:15" ht="46.9" hidden="1" customHeight="1" x14ac:dyDescent="0.25">
      <c r="A27" s="14" t="s">
        <v>33</v>
      </c>
      <c r="B27" s="31" t="s">
        <v>34</v>
      </c>
      <c r="C27" s="14" t="s">
        <v>35</v>
      </c>
      <c r="D27" s="18"/>
      <c r="E27" s="47" t="s">
        <v>36</v>
      </c>
      <c r="F27" s="50" t="s">
        <v>46</v>
      </c>
      <c r="G27" s="20"/>
      <c r="H27" s="14" t="s">
        <v>38</v>
      </c>
      <c r="I27" s="18"/>
      <c r="J27" s="14" t="s">
        <v>39</v>
      </c>
      <c r="K27" s="51" t="s">
        <v>40</v>
      </c>
      <c r="L27" s="14" t="s">
        <v>41</v>
      </c>
      <c r="M27" s="14" t="s">
        <v>56</v>
      </c>
      <c r="O27" s="45" t="s">
        <v>74</v>
      </c>
    </row>
    <row r="28" spans="1:15" ht="15" hidden="1" customHeight="1" x14ac:dyDescent="0.25">
      <c r="A28" s="36">
        <v>50</v>
      </c>
      <c r="B28" s="37" t="s">
        <v>62</v>
      </c>
      <c r="C28" s="38">
        <v>53634</v>
      </c>
      <c r="D28" s="19"/>
      <c r="E28" s="39">
        <v>2254</v>
      </c>
      <c r="F28" s="38">
        <f t="shared" ref="F28" si="12">E28*0.35</f>
        <v>788.9</v>
      </c>
      <c r="G28" s="19"/>
      <c r="H28" s="38">
        <f t="shared" ref="H28" si="13">K28*12+(C28*0.35)</f>
        <v>30943.499999999996</v>
      </c>
      <c r="I28" s="41"/>
      <c r="J28" s="39">
        <f t="shared" ref="J28" si="14">IF(E28*0.1&lt;100,100,E28*0.1)</f>
        <v>225.4</v>
      </c>
      <c r="K28" s="38">
        <f t="shared" ref="K28" si="15">F28+J28</f>
        <v>1014.3</v>
      </c>
      <c r="L28" s="38">
        <f t="shared" ref="L28" si="16">E28-K28</f>
        <v>1239.7</v>
      </c>
      <c r="M28" s="40">
        <f t="shared" ref="M28" si="17">L28/E28</f>
        <v>0.55000000000000004</v>
      </c>
      <c r="O28" s="46">
        <f t="shared" ref="O28" si="18">K28*$E$7+(C28*0.35)</f>
        <v>30943.499999999996</v>
      </c>
    </row>
    <row r="29" spans="1:15" ht="15" hidden="1" customHeight="1" x14ac:dyDescent="0.25">
      <c r="C29" s="3"/>
      <c r="D29" s="3"/>
      <c r="E29" s="3"/>
      <c r="F29" s="3"/>
      <c r="G29" s="3"/>
      <c r="H29" s="3"/>
      <c r="I29" s="3"/>
      <c r="J29" s="3"/>
      <c r="K29" s="3"/>
      <c r="L29" s="3"/>
      <c r="M29" s="5"/>
    </row>
    <row r="30" spans="1:15" ht="15.75" hidden="1" customHeight="1" x14ac:dyDescent="0.25">
      <c r="A30" s="113" t="s">
        <v>77</v>
      </c>
      <c r="B30" s="114"/>
      <c r="C30" s="115"/>
      <c r="D30" s="23"/>
      <c r="E30" s="91" t="s">
        <v>45</v>
      </c>
      <c r="F30" s="92"/>
      <c r="G30" s="3"/>
      <c r="H30" s="29"/>
      <c r="I30" s="27"/>
      <c r="J30" s="91" t="s">
        <v>45</v>
      </c>
      <c r="K30" s="92"/>
      <c r="L30" s="103"/>
      <c r="M30" s="104"/>
      <c r="O30" s="44" t="s">
        <v>55</v>
      </c>
    </row>
    <row r="31" spans="1:15" ht="46.9" hidden="1" customHeight="1" x14ac:dyDescent="0.25">
      <c r="A31" s="14" t="s">
        <v>33</v>
      </c>
      <c r="B31" s="31" t="s">
        <v>34</v>
      </c>
      <c r="C31" s="14" t="s">
        <v>35</v>
      </c>
      <c r="D31" s="18"/>
      <c r="E31" s="47" t="s">
        <v>36</v>
      </c>
      <c r="F31" s="50" t="s">
        <v>46</v>
      </c>
      <c r="G31" s="20"/>
      <c r="H31" s="14" t="s">
        <v>38</v>
      </c>
      <c r="I31" s="18"/>
      <c r="J31" s="14" t="s">
        <v>39</v>
      </c>
      <c r="K31" s="51" t="s">
        <v>40</v>
      </c>
      <c r="L31" s="14" t="s">
        <v>41</v>
      </c>
      <c r="M31" s="14" t="s">
        <v>56</v>
      </c>
      <c r="O31" s="45" t="s">
        <v>74</v>
      </c>
    </row>
    <row r="32" spans="1:15" ht="15" hidden="1" customHeight="1" x14ac:dyDescent="0.25">
      <c r="A32" s="36">
        <v>50</v>
      </c>
      <c r="B32" s="37" t="s">
        <v>62</v>
      </c>
      <c r="C32" s="38">
        <v>0</v>
      </c>
      <c r="D32" s="19"/>
      <c r="E32" s="39">
        <v>13500</v>
      </c>
      <c r="F32" s="38">
        <f t="shared" ref="F32" si="19">E32*0.35</f>
        <v>4725</v>
      </c>
      <c r="G32" s="19"/>
      <c r="H32" s="38">
        <f t="shared" ref="H32" si="20">K32*12+(C32*0.35)</f>
        <v>72900</v>
      </c>
      <c r="I32" s="41"/>
      <c r="J32" s="39">
        <f t="shared" ref="J32" si="21">IF(E32*0.1&lt;100,100,E32*0.1)</f>
        <v>1350</v>
      </c>
      <c r="K32" s="38">
        <f t="shared" ref="K32" si="22">F32+J32</f>
        <v>6075</v>
      </c>
      <c r="L32" s="38">
        <f t="shared" ref="L32" si="23">E32-K32</f>
        <v>7425</v>
      </c>
      <c r="M32" s="40">
        <f t="shared" ref="M32" si="24">L32/E32</f>
        <v>0.55000000000000004</v>
      </c>
      <c r="O32" s="46">
        <f t="shared" ref="O32" si="25">K32*$E$7+(C32*0.35)</f>
        <v>72900</v>
      </c>
    </row>
    <row r="33" spans="1:15" ht="15.75" x14ac:dyDescent="0.25">
      <c r="A33" s="108" t="s">
        <v>67</v>
      </c>
      <c r="B33" s="109"/>
      <c r="C33" s="110"/>
      <c r="D33" s="23"/>
      <c r="E33" s="91" t="s">
        <v>45</v>
      </c>
      <c r="F33" s="104"/>
      <c r="G33" s="3"/>
      <c r="H33" s="29"/>
      <c r="I33" s="27"/>
      <c r="J33" s="91" t="s">
        <v>45</v>
      </c>
      <c r="K33" s="104"/>
      <c r="L33" s="91"/>
      <c r="M33" s="104"/>
      <c r="O33" s="44" t="s">
        <v>55</v>
      </c>
    </row>
    <row r="34" spans="1:15" ht="57" customHeight="1" x14ac:dyDescent="0.25">
      <c r="A34" s="14" t="s">
        <v>33</v>
      </c>
      <c r="B34" s="31" t="s">
        <v>34</v>
      </c>
      <c r="C34" s="14" t="s">
        <v>35</v>
      </c>
      <c r="D34" s="18"/>
      <c r="E34" s="47" t="s">
        <v>36</v>
      </c>
      <c r="F34" s="50" t="s">
        <v>46</v>
      </c>
      <c r="G34" s="20"/>
      <c r="H34" s="14" t="s">
        <v>38</v>
      </c>
      <c r="I34" s="18"/>
      <c r="J34" s="14" t="s">
        <v>39</v>
      </c>
      <c r="K34" s="51" t="s">
        <v>40</v>
      </c>
      <c r="L34" s="14" t="s">
        <v>41</v>
      </c>
      <c r="M34" s="14" t="s">
        <v>56</v>
      </c>
      <c r="O34" s="45" t="s">
        <v>74</v>
      </c>
    </row>
    <row r="35" spans="1:15" x14ac:dyDescent="0.25">
      <c r="A35" s="36">
        <v>50</v>
      </c>
      <c r="B35" s="37" t="s">
        <v>66</v>
      </c>
      <c r="C35" s="38">
        <v>250</v>
      </c>
      <c r="D35" s="19"/>
      <c r="E35" s="39">
        <v>700</v>
      </c>
      <c r="F35" s="38">
        <f t="shared" ref="F35" si="26">E35*0.35</f>
        <v>244.99999999999997</v>
      </c>
      <c r="G35" s="19"/>
      <c r="H35" s="38">
        <f t="shared" ref="H35" si="27">K35*12+(C35*0.35)</f>
        <v>4227.5</v>
      </c>
      <c r="I35" s="41"/>
      <c r="J35" s="39">
        <f t="shared" ref="J35" si="28">IF(E35*0.1&lt;100,100,E35*0.1)</f>
        <v>100</v>
      </c>
      <c r="K35" s="38">
        <f t="shared" ref="K35" si="29">F35+J35</f>
        <v>345</v>
      </c>
      <c r="L35" s="38">
        <f t="shared" ref="L35" si="30">E35-K35</f>
        <v>355</v>
      </c>
      <c r="M35" s="40">
        <f t="shared" ref="M35" si="31">L35/E35</f>
        <v>0.50714285714285712</v>
      </c>
      <c r="O35" s="46">
        <f t="shared" ref="O35" si="32">K35*$E$7+(C35*0.35)</f>
        <v>4227.5</v>
      </c>
    </row>
    <row r="36" spans="1:15" x14ac:dyDescent="0.25">
      <c r="A36" t="s">
        <v>68</v>
      </c>
      <c r="B36"/>
    </row>
    <row r="38" spans="1:15" ht="15.75" x14ac:dyDescent="0.25">
      <c r="A38" s="99" t="s">
        <v>69</v>
      </c>
      <c r="B38" s="100"/>
      <c r="C38" s="102"/>
      <c r="D38" s="25"/>
      <c r="E38" s="91" t="s">
        <v>45</v>
      </c>
      <c r="F38" s="104"/>
      <c r="G38" s="28"/>
      <c r="H38" s="29"/>
      <c r="I38" s="3"/>
      <c r="J38" s="91" t="s">
        <v>45</v>
      </c>
      <c r="K38" s="104"/>
      <c r="L38" s="91"/>
      <c r="M38" s="104"/>
      <c r="O38" s="44" t="s">
        <v>55</v>
      </c>
    </row>
    <row r="39" spans="1:15" ht="45" customHeight="1" x14ac:dyDescent="0.25">
      <c r="A39" s="14" t="s">
        <v>33</v>
      </c>
      <c r="B39" s="31" t="s">
        <v>34</v>
      </c>
      <c r="C39" s="14" t="s">
        <v>35</v>
      </c>
      <c r="D39" s="20"/>
      <c r="E39" s="47" t="s">
        <v>36</v>
      </c>
      <c r="F39" s="50" t="s">
        <v>46</v>
      </c>
      <c r="G39" s="20"/>
      <c r="H39" s="14" t="s">
        <v>38</v>
      </c>
      <c r="I39" s="18"/>
      <c r="J39" s="14" t="s">
        <v>39</v>
      </c>
      <c r="K39" s="51" t="s">
        <v>40</v>
      </c>
      <c r="L39" s="14" t="s">
        <v>41</v>
      </c>
      <c r="M39" s="14" t="s">
        <v>56</v>
      </c>
      <c r="O39" s="45" t="s">
        <v>74</v>
      </c>
    </row>
    <row r="40" spans="1:15" x14ac:dyDescent="0.25">
      <c r="A40" s="36">
        <v>50</v>
      </c>
      <c r="B40" s="37" t="s">
        <v>63</v>
      </c>
      <c r="C40" s="55">
        <v>250</v>
      </c>
      <c r="D40" s="53"/>
      <c r="E40" s="55">
        <v>570</v>
      </c>
      <c r="F40" s="55">
        <f>E40*0.35</f>
        <v>199.5</v>
      </c>
      <c r="G40" s="54"/>
      <c r="H40" s="55">
        <f>K40*12+(C40*0.35)</f>
        <v>3681.5</v>
      </c>
      <c r="I40" s="56"/>
      <c r="J40" s="65">
        <f>IF(E40*0.1&lt;100,100,E40*0.1)</f>
        <v>100</v>
      </c>
      <c r="K40" s="55">
        <f t="shared" ref="K40:K41" si="33">F40+J40</f>
        <v>299.5</v>
      </c>
      <c r="L40" s="55">
        <f>E40-K40</f>
        <v>270.5</v>
      </c>
      <c r="M40" s="57">
        <f>L40/E40</f>
        <v>0.47456140350877191</v>
      </c>
      <c r="O40" s="66">
        <f t="shared" ref="O40:O41" si="34">K40*$E$7+(C40*0.35)</f>
        <v>3681.5</v>
      </c>
    </row>
    <row r="41" spans="1:15" ht="14.45" customHeight="1" x14ac:dyDescent="0.25">
      <c r="A41" s="37" t="s">
        <v>26</v>
      </c>
      <c r="B41" s="37" t="s">
        <v>70</v>
      </c>
      <c r="C41" s="55">
        <v>0</v>
      </c>
      <c r="D41" s="60"/>
      <c r="E41" s="55">
        <v>45.27</v>
      </c>
      <c r="F41" s="55">
        <f>E41*0.35</f>
        <v>15.8445</v>
      </c>
      <c r="G41" s="60"/>
      <c r="H41" s="61"/>
      <c r="I41" s="61"/>
      <c r="J41" s="65">
        <f>E41*0.1</f>
        <v>4.5270000000000001</v>
      </c>
      <c r="K41" s="55">
        <f t="shared" si="33"/>
        <v>20.371500000000001</v>
      </c>
      <c r="L41" s="61"/>
      <c r="M41" s="62"/>
      <c r="O41" s="66">
        <f t="shared" si="34"/>
        <v>244.45800000000003</v>
      </c>
    </row>
    <row r="42" spans="1:15" ht="13.9" customHeight="1" x14ac:dyDescent="0.25">
      <c r="A42" t="s">
        <v>71</v>
      </c>
      <c r="C42" s="60"/>
      <c r="D42" s="60"/>
      <c r="E42" s="60"/>
      <c r="F42" s="60"/>
      <c r="G42" s="60"/>
      <c r="H42" s="60"/>
      <c r="I42" s="60"/>
      <c r="J42" s="60"/>
      <c r="K42" s="60"/>
      <c r="L42" s="60"/>
      <c r="M42" s="63"/>
      <c r="O42" s="64"/>
    </row>
    <row r="43" spans="1:15" x14ac:dyDescent="0.25">
      <c r="A43" t="s">
        <v>72</v>
      </c>
      <c r="C43" s="3"/>
      <c r="D43" s="3"/>
      <c r="E43" s="3"/>
      <c r="F43" s="3"/>
      <c r="G43" s="3"/>
      <c r="H43" s="3"/>
      <c r="I43" s="3"/>
      <c r="J43" s="3"/>
      <c r="K43" s="3"/>
      <c r="L43" s="3"/>
      <c r="M43" s="5"/>
    </row>
  </sheetData>
  <mergeCells count="30">
    <mergeCell ref="A7:D7"/>
    <mergeCell ref="A8:O8"/>
    <mergeCell ref="A26:C26"/>
    <mergeCell ref="E26:F26"/>
    <mergeCell ref="J26:K26"/>
    <mergeCell ref="L26:M26"/>
    <mergeCell ref="A16:C16"/>
    <mergeCell ref="E16:F16"/>
    <mergeCell ref="J16:K16"/>
    <mergeCell ref="L16:M16"/>
    <mergeCell ref="A10:C10"/>
    <mergeCell ref="E10:F10"/>
    <mergeCell ref="J10:K10"/>
    <mergeCell ref="L10:M10"/>
    <mergeCell ref="J22:K22"/>
    <mergeCell ref="L22:M22"/>
    <mergeCell ref="A38:C38"/>
    <mergeCell ref="E38:F38"/>
    <mergeCell ref="J38:K38"/>
    <mergeCell ref="L38:M38"/>
    <mergeCell ref="A22:C22"/>
    <mergeCell ref="E22:F22"/>
    <mergeCell ref="A33:C33"/>
    <mergeCell ref="E33:F33"/>
    <mergeCell ref="J33:K33"/>
    <mergeCell ref="L33:M33"/>
    <mergeCell ref="A30:C30"/>
    <mergeCell ref="E30:F30"/>
    <mergeCell ref="J30:K30"/>
    <mergeCell ref="L30:M30"/>
  </mergeCells>
  <printOptions horizontalCentered="1" verticalCentered="1"/>
  <pageMargins left="0.25" right="0.25" top="0.5" bottom="0.5" header="0.3" footer="0.3"/>
  <pageSetup scale="94" orientation="portrait" r:id="rId1"/>
  <headerFooter>
    <oddFooter>&amp;L&amp;"-,Italic"Note: Prices shown do not include taxes and surcharges&amp;RPage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7F93B9DD3E864FB3039F5236D5A7AB" ma:contentTypeVersion="19" ma:contentTypeDescription="Create a new document." ma:contentTypeScope="" ma:versionID="52453c538698437f3c9ae429a4fe797e">
  <xsd:schema xmlns:xsd="http://www.w3.org/2001/XMLSchema" xmlns:xs="http://www.w3.org/2001/XMLSchema" xmlns:p="http://schemas.microsoft.com/office/2006/metadata/properties" xmlns:ns2="8de15b30-760c-46b0-8380-4c7a2321d990" xmlns:ns3="d1732a38-02a6-48e9-b14d-b7c0a1672c8e" targetNamespace="http://schemas.microsoft.com/office/2006/metadata/properties" ma:root="true" ma:fieldsID="eb8a5ffc1f8c4f80ff29d5aee5f7f668" ns2:_="" ns3:_="">
    <xsd:import namespace="8de15b30-760c-46b0-8380-4c7a2321d990"/>
    <xsd:import namespace="d1732a38-02a6-48e9-b14d-b7c0a1672c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e15b30-760c-46b0-8380-4c7a2321d9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f92d609-ca53-4f44-9681-31ccf23133d6"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32a38-02a6-48e9-b14d-b7c0a1672c8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c1c7cf1-eb72-4b7b-bbba-611d696f3bc2}" ma:internalName="TaxCatchAll" ma:showField="CatchAllData" ma:web="d1732a38-02a6-48e9-b14d-b7c0a1672c8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1732a38-02a6-48e9-b14d-b7c0a1672c8e" xsi:nil="true"/>
    <lcf76f155ced4ddcb4097134ff3c332f xmlns="8de15b30-760c-46b0-8380-4c7a2321d9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992650-B38F-4A87-ADCB-475A82FB6A06}"/>
</file>

<file path=customXml/itemProps2.xml><?xml version="1.0" encoding="utf-8"?>
<ds:datastoreItem xmlns:ds="http://schemas.openxmlformats.org/officeDocument/2006/customXml" ds:itemID="{65E46964-8B58-4FE5-8FE5-4C7AB0BC2B05}">
  <ds:schemaRef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8de15b30-760c-46b0-8380-4c7a2321d990"/>
    <ds:schemaRef ds:uri="http://purl.org/dc/dcmitype/"/>
    <ds:schemaRef ds:uri="http://schemas.microsoft.com/office/infopath/2007/PartnerControls"/>
    <ds:schemaRef ds:uri="d1732a38-02a6-48e9-b14d-b7c0a1672c8e"/>
    <ds:schemaRef ds:uri="http://purl.org/dc/elements/1.1/"/>
  </ds:schemaRefs>
</ds:datastoreItem>
</file>

<file path=customXml/itemProps3.xml><?xml version="1.0" encoding="utf-8"?>
<ds:datastoreItem xmlns:ds="http://schemas.openxmlformats.org/officeDocument/2006/customXml" ds:itemID="{C96E5DFD-7A0A-46D0-81C4-38A3F1992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Pricing Format</vt:lpstr>
      <vt:lpstr>WCCHS</vt:lpstr>
      <vt:lpstr>24 Mth</vt:lpstr>
      <vt:lpstr>12 Mth</vt:lpstr>
      <vt:lpstr>'12 Mth'!Print_Area</vt:lpstr>
      <vt:lpstr>'24 Mth'!Print_Area</vt:lpstr>
      <vt:lpstr>'Pricing Format'!Print_Area</vt:lpstr>
      <vt:lpstr>WCCHS!Print_Area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 Rhodes</dc:creator>
  <cp:keywords/>
  <dc:description/>
  <cp:lastModifiedBy>Peter Appleton</cp:lastModifiedBy>
  <cp:revision/>
  <dcterms:created xsi:type="dcterms:W3CDTF">2015-03-26T12:58:40Z</dcterms:created>
  <dcterms:modified xsi:type="dcterms:W3CDTF">2025-10-28T15:13:00Z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0x010100B37F93B9DD3E864FB3039F5236D5A7AB</vt:lpwstr>
  </property>
  <property fmtid="{D5CDD505-2E9C-101B-9397-08002B2CF9AE}" pid="3" name="MediaServiceImageTags">
    <vt:lpwstr/>
  </property>
</Properties>
</file>